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ty 2023\stavby obce\kabiny\VŘ zadání pro web\"/>
    </mc:Choice>
  </mc:AlternateContent>
  <bookViews>
    <workbookView xWindow="0" yWindow="0" windowWidth="28800" windowHeight="12135"/>
  </bookViews>
  <sheets>
    <sheet name="Stavba" sheetId="1" r:id="rId1"/>
    <sheet name="VzorPolozky" sheetId="10" state="hidden" r:id="rId2"/>
    <sheet name="SO 01 210162 Pol" sheetId="12" r:id="rId3"/>
  </sheets>
  <externalReferences>
    <externalReference r:id="rId4"/>
  </externalReferences>
  <definedNames>
    <definedName name="CelkemDPHVypocet" localSheetId="0">Stavba!$H$44</definedName>
    <definedName name="CenaCelkem">Stavba!$G$30</definedName>
    <definedName name="CenaCelkemBezDPH">Stavba!$G$29</definedName>
    <definedName name="CenaCelkemVypocet" localSheetId="0">Stavba!$I$44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Stavba!$J$30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'SO 01 210162 Pol'!$1:$7</definedName>
    <definedName name="oadresa">Stavba!$D$6</definedName>
    <definedName name="Objednatel" localSheetId="0">Stavba!$D$5</definedName>
    <definedName name="Objekt" localSheetId="0">Stavba!$B$39</definedName>
    <definedName name="_xlnm.Print_Area" localSheetId="2">'SO 01 210162 Pol'!$A$1:$U$191</definedName>
    <definedName name="_xlnm.Print_Area" localSheetId="0">Stavba!$A$1:$J$69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Stavba!$B$1:$J$37</definedName>
    <definedName name="ZakladDPHSni">Stavba!$G$23</definedName>
    <definedName name="ZakladDPHSniVypocet" localSheetId="0">Stavba!$F$44</definedName>
    <definedName name="ZakladDPHZakl">Stavba!$G$25</definedName>
    <definedName name="ZakladDPHZaklVypocet" localSheetId="0">Stavba!$G$44</definedName>
    <definedName name="ZaObjednatele">Stavba!$G$35</definedName>
    <definedName name="Zaokrouhleni">Stavba!$G$28</definedName>
    <definedName name="ZaZhotovitele">Stavba!$D$35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12" l="1"/>
  <c r="M158" i="12"/>
  <c r="I158" i="12"/>
  <c r="K158" i="12"/>
  <c r="G158" i="12" l="1"/>
  <c r="E156" i="12"/>
  <c r="E154" i="12"/>
  <c r="E21" i="12"/>
  <c r="E9" i="12"/>
  <c r="O72" i="12" l="1"/>
  <c r="Q53" i="12"/>
  <c r="O53" i="12"/>
  <c r="E56" i="12"/>
  <c r="E60" i="12" s="1"/>
  <c r="E30" i="12"/>
  <c r="E33" i="12"/>
  <c r="O56" i="12" l="1"/>
  <c r="G59" i="12"/>
  <c r="I54" i="1" s="1"/>
  <c r="M59" i="12"/>
  <c r="Q72" i="12"/>
  <c r="E12" i="12"/>
  <c r="E15" i="12"/>
  <c r="Q56" i="12"/>
  <c r="Q33" i="12"/>
  <c r="O30" i="12"/>
  <c r="E27" i="12" l="1"/>
  <c r="E18" i="12"/>
  <c r="E36" i="12"/>
  <c r="O36" i="12" s="1"/>
  <c r="O33" i="12"/>
  <c r="Q30" i="12"/>
  <c r="Q36" i="12" l="1"/>
  <c r="M8" i="12"/>
  <c r="G8" i="12"/>
  <c r="I51" i="1" l="1"/>
  <c r="Q186" i="12"/>
  <c r="O186" i="12"/>
  <c r="K179" i="12"/>
  <c r="Q180" i="12"/>
  <c r="O180" i="12"/>
  <c r="Q179" i="12"/>
  <c r="O179" i="12"/>
  <c r="I179" i="12"/>
  <c r="M179" i="12" l="1"/>
  <c r="G179" i="12"/>
  <c r="I68" i="1" s="1"/>
  <c r="I19" i="1" s="1"/>
  <c r="E74" i="12" l="1"/>
  <c r="E123" i="12" s="1"/>
  <c r="Q134" i="12"/>
  <c r="O134" i="12"/>
  <c r="Q142" i="12"/>
  <c r="O142" i="12"/>
  <c r="Q140" i="12"/>
  <c r="O140" i="12"/>
  <c r="Q138" i="12"/>
  <c r="O138" i="12"/>
  <c r="Q136" i="12"/>
  <c r="O136" i="12"/>
  <c r="Q132" i="12"/>
  <c r="O132" i="12"/>
  <c r="O130" i="12"/>
  <c r="O129" i="12" s="1"/>
  <c r="E145" i="12"/>
  <c r="E103" i="12"/>
  <c r="E108" i="12"/>
  <c r="E106" i="12"/>
  <c r="E111" i="12"/>
  <c r="E47" i="12"/>
  <c r="E81" i="12"/>
  <c r="E68" i="12"/>
  <c r="E66" i="12"/>
  <c r="I129" i="12" l="1"/>
  <c r="Q130" i="12"/>
  <c r="Q129" i="12" s="1"/>
  <c r="K129" i="12"/>
  <c r="E149" i="12"/>
  <c r="Q74" i="12"/>
  <c r="O74" i="12"/>
  <c r="E63" i="12"/>
  <c r="O63" i="12" s="1"/>
  <c r="O62" i="12" s="1"/>
  <c r="J27" i="1"/>
  <c r="Q111" i="12"/>
  <c r="O111" i="12"/>
  <c r="Q96" i="12"/>
  <c r="O96" i="12"/>
  <c r="Q87" i="12"/>
  <c r="O87" i="12"/>
  <c r="AX177" i="12"/>
  <c r="AX176" i="12"/>
  <c r="AX94" i="12"/>
  <c r="AX91" i="12"/>
  <c r="G29" i="12"/>
  <c r="I29" i="12"/>
  <c r="K29" i="12"/>
  <c r="O40" i="12"/>
  <c r="O29" i="12" s="1"/>
  <c r="Q40" i="12"/>
  <c r="Q29" i="12" s="1"/>
  <c r="S40" i="12"/>
  <c r="S29" i="12" s="1"/>
  <c r="O47" i="12"/>
  <c r="Q47" i="12"/>
  <c r="S47" i="12"/>
  <c r="O50" i="12"/>
  <c r="Q50" i="12"/>
  <c r="S50" i="12"/>
  <c r="I62" i="12"/>
  <c r="K62" i="12"/>
  <c r="Q63" i="12"/>
  <c r="Q62" i="12" s="1"/>
  <c r="S63" i="12"/>
  <c r="S62" i="12" s="1"/>
  <c r="O66" i="12"/>
  <c r="Q66" i="12"/>
  <c r="S66" i="12"/>
  <c r="O68" i="12"/>
  <c r="Q68" i="12"/>
  <c r="S68" i="12"/>
  <c r="O81" i="12"/>
  <c r="Q81" i="12"/>
  <c r="S81" i="12"/>
  <c r="O84" i="12"/>
  <c r="Q84" i="12"/>
  <c r="S84" i="12"/>
  <c r="I86" i="12"/>
  <c r="K86" i="12"/>
  <c r="O86" i="12"/>
  <c r="Q86" i="12"/>
  <c r="S86" i="12"/>
  <c r="O90" i="12"/>
  <c r="Q90" i="12"/>
  <c r="S90" i="12"/>
  <c r="O93" i="12"/>
  <c r="Q93" i="12"/>
  <c r="S93" i="12"/>
  <c r="O99" i="12"/>
  <c r="Q99" i="12"/>
  <c r="S99" i="12"/>
  <c r="G102" i="12"/>
  <c r="I59" i="1" s="1"/>
  <c r="I102" i="12"/>
  <c r="K102" i="12"/>
  <c r="O103" i="12"/>
  <c r="O102" i="12" s="1"/>
  <c r="Q103" i="12"/>
  <c r="Q102" i="12" s="1"/>
  <c r="S103" i="12"/>
  <c r="S102" i="12" s="1"/>
  <c r="O106" i="12"/>
  <c r="Q106" i="12"/>
  <c r="S106" i="12"/>
  <c r="O108" i="12"/>
  <c r="Q108" i="12"/>
  <c r="S108" i="12"/>
  <c r="O113" i="12"/>
  <c r="Q113" i="12"/>
  <c r="S113" i="12"/>
  <c r="O115" i="12"/>
  <c r="Q115" i="12"/>
  <c r="S115" i="12"/>
  <c r="O118" i="12"/>
  <c r="Q118" i="12"/>
  <c r="S118" i="12"/>
  <c r="O120" i="12"/>
  <c r="Q120" i="12"/>
  <c r="S120" i="12"/>
  <c r="O123" i="12"/>
  <c r="Q123" i="12"/>
  <c r="S123" i="12"/>
  <c r="G126" i="12"/>
  <c r="I61" i="1" s="1"/>
  <c r="O127" i="12"/>
  <c r="Q127" i="12"/>
  <c r="S127" i="12"/>
  <c r="I63" i="1"/>
  <c r="O145" i="12"/>
  <c r="O144" i="12" s="1"/>
  <c r="Q145" i="12"/>
  <c r="Q144" i="12" s="1"/>
  <c r="S145" i="12"/>
  <c r="S144" i="12" s="1"/>
  <c r="G148" i="12"/>
  <c r="I64" i="1" s="1"/>
  <c r="I148" i="12"/>
  <c r="K148" i="12"/>
  <c r="O149" i="12"/>
  <c r="O148" i="12" s="1"/>
  <c r="Q149" i="12"/>
  <c r="Q148" i="12" s="1"/>
  <c r="S149" i="12"/>
  <c r="S148" i="12" s="1"/>
  <c r="O152" i="12"/>
  <c r="Q152" i="12"/>
  <c r="S152" i="12"/>
  <c r="O156" i="12"/>
  <c r="S156" i="12"/>
  <c r="O159" i="12"/>
  <c r="Q159" i="12"/>
  <c r="S159" i="12"/>
  <c r="O161" i="12"/>
  <c r="Q161" i="12"/>
  <c r="S161" i="12"/>
  <c r="O164" i="12"/>
  <c r="Q164" i="12"/>
  <c r="S164" i="12"/>
  <c r="Q168" i="12"/>
  <c r="AB190" i="12"/>
  <c r="F43" i="1" s="1"/>
  <c r="I20" i="1"/>
  <c r="H44" i="1"/>
  <c r="G62" i="12" l="1"/>
  <c r="G46" i="12"/>
  <c r="I53" i="1" s="1"/>
  <c r="M46" i="12"/>
  <c r="G129" i="12"/>
  <c r="I62" i="1" s="1"/>
  <c r="G105" i="12"/>
  <c r="I60" i="1" s="1"/>
  <c r="G89" i="12"/>
  <c r="I58" i="1" s="1"/>
  <c r="I52" i="1"/>
  <c r="I55" i="1"/>
  <c r="M86" i="12"/>
  <c r="G86" i="12"/>
  <c r="I57" i="1" s="1"/>
  <c r="M129" i="12"/>
  <c r="Q154" i="12"/>
  <c r="O126" i="12"/>
  <c r="S126" i="12"/>
  <c r="E171" i="12"/>
  <c r="O171" i="12" s="1"/>
  <c r="I80" i="12"/>
  <c r="E173" i="12"/>
  <c r="S173" i="12" s="1"/>
  <c r="E175" i="12"/>
  <c r="S168" i="12"/>
  <c r="O168" i="12"/>
  <c r="Q156" i="12"/>
  <c r="K126" i="12"/>
  <c r="I126" i="12"/>
  <c r="Q126" i="12"/>
  <c r="M148" i="12"/>
  <c r="I66" i="1"/>
  <c r="I18" i="1" s="1"/>
  <c r="S158" i="12"/>
  <c r="O158" i="12"/>
  <c r="S105" i="12"/>
  <c r="O105" i="12"/>
  <c r="M102" i="12"/>
  <c r="S89" i="12"/>
  <c r="O89" i="12"/>
  <c r="K80" i="12"/>
  <c r="G80" i="12"/>
  <c r="I56" i="1" s="1"/>
  <c r="M62" i="12"/>
  <c r="S46" i="12"/>
  <c r="O46" i="12"/>
  <c r="Q158" i="12"/>
  <c r="K105" i="12"/>
  <c r="Q105" i="12"/>
  <c r="I105" i="12"/>
  <c r="K89" i="12"/>
  <c r="Q89" i="12"/>
  <c r="I89" i="12"/>
  <c r="Q80" i="12"/>
  <c r="S80" i="12"/>
  <c r="O80" i="12"/>
  <c r="K46" i="12"/>
  <c r="Q46" i="12"/>
  <c r="I46" i="12"/>
  <c r="M29" i="12"/>
  <c r="F40" i="1"/>
  <c r="F42" i="1"/>
  <c r="M126" i="12"/>
  <c r="M105" i="12"/>
  <c r="M80" i="12"/>
  <c r="J29" i="1"/>
  <c r="J26" i="1"/>
  <c r="G39" i="1"/>
  <c r="F39" i="1"/>
  <c r="J23" i="1"/>
  <c r="J24" i="1"/>
  <c r="J25" i="1"/>
  <c r="J28" i="1"/>
  <c r="E24" i="1"/>
  <c r="E26" i="1"/>
  <c r="M89" i="12" l="1"/>
  <c r="S171" i="12"/>
  <c r="K151" i="12"/>
  <c r="S154" i="12"/>
  <c r="S151" i="12" s="1"/>
  <c r="G151" i="12"/>
  <c r="I151" i="12"/>
  <c r="O154" i="12"/>
  <c r="O151" i="12" s="1"/>
  <c r="Q151" i="12"/>
  <c r="Q175" i="12"/>
  <c r="S175" i="12"/>
  <c r="O175" i="12"/>
  <c r="Q173" i="12"/>
  <c r="O173" i="12"/>
  <c r="Q171" i="12"/>
  <c r="F44" i="1"/>
  <c r="G23" i="1" s="1"/>
  <c r="G167" i="12" l="1"/>
  <c r="G190" i="12" s="1"/>
  <c r="S167" i="12"/>
  <c r="I65" i="1"/>
  <c r="M151" i="12"/>
  <c r="O167" i="12"/>
  <c r="I167" i="12"/>
  <c r="M167" i="12"/>
  <c r="K167" i="12"/>
  <c r="Q167" i="12"/>
  <c r="I67" i="1" l="1"/>
  <c r="I16" i="1" s="1"/>
  <c r="I17" i="1"/>
  <c r="AC190" i="12"/>
  <c r="I69" i="1" l="1"/>
  <c r="G42" i="1"/>
  <c r="I42" i="1" s="1"/>
  <c r="G43" i="1"/>
  <c r="I43" i="1" s="1"/>
  <c r="G40" i="1"/>
  <c r="J54" i="1" l="1"/>
  <c r="J51" i="1"/>
  <c r="J68" i="1"/>
  <c r="I21" i="1"/>
  <c r="G25" i="1" s="1"/>
  <c r="G27" i="1" s="1"/>
  <c r="G44" i="1"/>
  <c r="I40" i="1"/>
  <c r="I44" i="1" s="1"/>
  <c r="J61" i="1"/>
  <c r="J53" i="1"/>
  <c r="J66" i="1"/>
  <c r="J63" i="1"/>
  <c r="J60" i="1"/>
  <c r="J57" i="1"/>
  <c r="J55" i="1"/>
  <c r="J65" i="1"/>
  <c r="J58" i="1"/>
  <c r="J56" i="1"/>
  <c r="J67" i="1"/>
  <c r="J62" i="1"/>
  <c r="J52" i="1"/>
  <c r="J64" i="1"/>
  <c r="J59" i="1"/>
  <c r="J69" i="1" l="1"/>
  <c r="A28" i="1"/>
  <c r="A29" i="1" s="1"/>
  <c r="G29" i="1"/>
  <c r="G30" i="1" s="1"/>
  <c r="J42" i="1"/>
  <c r="J40" i="1"/>
  <c r="J44" i="1" s="1"/>
  <c r="J43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<sst xmlns="http://schemas.openxmlformats.org/spreadsheetml/2006/main" count="595" uniqueCount="301">
  <si>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</si>
  <si>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</si>
  <si>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</si>
  <si>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</si>
  <si>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</si>
  <si>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</si>
  <si>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</si>
  <si>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</si>
  <si>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</si>
  <si>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</si>
  <si>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</si>
  <si>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</si>
  <si>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</si>
  <si>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</si>
  <si>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</si>
  <si>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</si>
  <si>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</si>
  <si>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</si>
  <si>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</si>
  <si>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</si>
  <si>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</si>
  <si>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</si>
  <si>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</si>
  <si>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</si>
  <si>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</si>
  <si>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</si>
  <si>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</si>
  <si>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</si>
  <si>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</si>
  <si>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</si>
  <si>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</si>
  <si>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</si>
  <si>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</si>
  <si>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</si>
  <si>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</si>
  <si>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</si>
  <si>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</si>
  <si>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</si>
  <si>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</si>
  <si>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</si>
  <si>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210162</t>
  </si>
  <si>
    <t>Modernizace fotbalových kabin - Velim</t>
  </si>
  <si>
    <t>SO 01</t>
  </si>
  <si>
    <t>Kabiny</t>
  </si>
  <si>
    <t>Objekt:</t>
  </si>
  <si>
    <t>Rozpočet:</t>
  </si>
  <si>
    <t>Stavba</t>
  </si>
  <si>
    <t>Stavební objekt</t>
  </si>
  <si>
    <t>Celkem za stavbu</t>
  </si>
  <si>
    <t>CZK</t>
  </si>
  <si>
    <t>Rekapitulace dílů</t>
  </si>
  <si>
    <t>Typ dílu</t>
  </si>
  <si>
    <t>2</t>
  </si>
  <si>
    <t>Základy a zvláštní zakládání</t>
  </si>
  <si>
    <t>3</t>
  </si>
  <si>
    <t>Svislé a kompletní konstrukce</t>
  </si>
  <si>
    <t>6</t>
  </si>
  <si>
    <t>Úpravy povrchu, podlahy</t>
  </si>
  <si>
    <t>63</t>
  </si>
  <si>
    <t>Podlahy a podlahové konstrukce</t>
  </si>
  <si>
    <t>64</t>
  </si>
  <si>
    <t>Výplně otvorů</t>
  </si>
  <si>
    <t>8</t>
  </si>
  <si>
    <t>Trubní vedení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</si>
  <si>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</si>
  <si>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</si>
  <si>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</si>
  <si>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</si>
  <si>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</si>
  <si>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</si>
  <si>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</si>
  <si>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</si>
  <si>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</si>
  <si>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</si>
  <si>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</si>
  <si>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</si>
  <si>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</si>
  <si>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</si>
  <si>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</si>
  <si>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</si>
  <si>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</si>
  <si>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</si>
  <si>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</si>
  <si>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</si>
  <si>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</si>
  <si>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</si>
  <si>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</si>
  <si>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</si>
  <si>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</si>
  <si>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</si>
  <si>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</si>
  <si>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</si>
  <si>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</si>
  <si>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</si>
  <si>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</si>
  <si>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</si>
  <si>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</si>
  <si>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</si>
  <si>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</si>
  <si>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</si>
  <si>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</si>
  <si>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</si>
  <si>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Nhod / MJ</t>
  </si>
  <si>
    <t>Nhod celk.</t>
  </si>
  <si>
    <t>Dodavatel</t>
  </si>
  <si>
    <t>Typ položky</t>
  </si>
  <si>
    <t>Díl:</t>
  </si>
  <si>
    <t>DIL</t>
  </si>
  <si>
    <t>m3</t>
  </si>
  <si>
    <t>RTS 21/ I</t>
  </si>
  <si>
    <t>Práce</t>
  </si>
  <si>
    <t>POL1_</t>
  </si>
  <si>
    <t>SPI</t>
  </si>
  <si>
    <t>SPU</t>
  </si>
  <si>
    <t>m</t>
  </si>
  <si>
    <t>POP</t>
  </si>
  <si>
    <t>m2</t>
  </si>
  <si>
    <t>289902111R00</t>
  </si>
  <si>
    <t xml:space="preserve">Otlučení omítek nebo odsekání vrstev betonu otlučení nebo odsekání omítek, stěny,  </t>
  </si>
  <si>
    <t>Včetně:</t>
  </si>
  <si>
    <t>- otlučení staré malty ze zdiva a vyčištění spár,</t>
  </si>
  <si>
    <t>- odstranění zbytků malty z líce zdiva ocelovým kartáčem,</t>
  </si>
  <si>
    <t>- shrabání a smetení otlučené suti.</t>
  </si>
  <si>
    <t>kus</t>
  </si>
  <si>
    <t>346244361RT2</t>
  </si>
  <si>
    <t>Zazdívka rýh, potrubí, nik (výklenků) nebo kapes tloušťka 65 mm</t>
  </si>
  <si>
    <t>z jakéhokoliv druhu pálených cihel, s pomocným lešením výšky do 1,9 m a pro zatížení do 1,5 kPa.</t>
  </si>
  <si>
    <t>602021117RT5</t>
  </si>
  <si>
    <t>po jednotlivých vrstvách</t>
  </si>
  <si>
    <t>612409991R00</t>
  </si>
  <si>
    <t>Začištění omítek kolem oken, dveří a obkladů apod. maltou vápenou</t>
  </si>
  <si>
    <t>Doplnění mazanin betonem prostým o ploše jednotlivě do 1 m2 tloušťky přes 80 mm</t>
  </si>
  <si>
    <t>892241111R00</t>
  </si>
  <si>
    <t>892233111R00</t>
  </si>
  <si>
    <t>napuštění a vypuštění vody, dodání vody a desinfekčního prostředku, náklady na bakteriologický rozbor vody,</t>
  </si>
  <si>
    <t>899101111R00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</si>
  <si>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</si>
  <si>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</si>
  <si>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965042121RT1</t>
  </si>
  <si>
    <t>965081712RT1</t>
  </si>
  <si>
    <t>Bourání podlah z keramických dlaždic, tloušťky do 10 mm, plochy do 1 m2</t>
  </si>
  <si>
    <t>bez podkladního lože, s jakoukoliv výplní spár</t>
  </si>
  <si>
    <t>968072455R00</t>
  </si>
  <si>
    <t>969021111R00</t>
  </si>
  <si>
    <t>Vybourání kanalizačního potrubí DN do 100 mm</t>
  </si>
  <si>
    <t>včetně pomocného lešení o výšce podlahy do 1900 mm a pro zatížení do 1,5 kPa  (150 kg/m2),</t>
  </si>
  <si>
    <t>971033241R00</t>
  </si>
  <si>
    <t>974031143R00</t>
  </si>
  <si>
    <t>Vysekání rýh v jakémkoliv zdivu cihelném v ploše_x000D_
 do hloubky 70 mm, šířky do 100 mm</t>
  </si>
  <si>
    <t>Včetně pomocného lešení o výšce podlahy do 1900 mm a pro zatížení do 1,5 kPa  (150 kg/m2).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</si>
  <si>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</si>
  <si>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</si>
  <si>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</si>
  <si>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>t</t>
  </si>
  <si>
    <t>Přesun hmot</t>
  </si>
  <si>
    <t>POL7_</t>
  </si>
  <si>
    <t>999281145R00</t>
  </si>
  <si>
    <t>soubor</t>
  </si>
  <si>
    <t>771212113R00</t>
  </si>
  <si>
    <t>do tmele, rovnoběžně se stěnou, bez skládání složitých vzorů a tvarů.</t>
  </si>
  <si>
    <t>781415016RT3</t>
  </si>
  <si>
    <t>Odstranění maleb oškrabáním, v místnostech do 3,8 m</t>
  </si>
  <si>
    <t>784161401R00</t>
  </si>
  <si>
    <t>Příprava povrchu Penetrace (napouštění) podkladu disperzní, jednonásobná</t>
  </si>
  <si>
    <t>784165612R00</t>
  </si>
  <si>
    <t>Malby z malířských směsí otěruvzdorných,  , bělost 95 %, dvojnásobné</t>
  </si>
  <si>
    <t>210111014RT2</t>
  </si>
  <si>
    <t>210201511R00</t>
  </si>
  <si>
    <t>s vestavěným LED modulem</t>
  </si>
  <si>
    <t>210800126R00</t>
  </si>
  <si>
    <t>Přesun suti</t>
  </si>
  <si>
    <t>POL8_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</si>
  <si>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</si>
  <si>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</si>
  <si>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</si>
  <si>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</si>
  <si>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</si>
  <si>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979990101R00</t>
  </si>
  <si>
    <t>Poplatek za skládku směsi betonu a cihel do 30x30 cm, skupina 17 01 01 a 17 01 02 z Katalogu odpadů</t>
  </si>
  <si>
    <t>979087311R00</t>
  </si>
  <si>
    <t>Vodorovné přemístění suti nošením k místu nakládky vodorovné přemístění suti nošením nebo přehozením, na vzdálenost 10 m</t>
  </si>
  <si>
    <t>nebo vybouraných hmot nošením nebo přehazováním k místu nakládky přístupnému normálním dopravním prostředkům do 10 m,</t>
  </si>
  <si>
    <t>S naložením suti nebo vybouraných hmot do dopravního prostředku a na jejich vyložením, popřípadě přeložením na normální dopravní prostředek.</t>
  </si>
  <si>
    <t>SUM</t>
  </si>
  <si>
    <t>END</t>
  </si>
  <si>
    <t>Oprava vnějších omítek vápenných a vápenocementových štukových, v množství opravované plochy přes 20 do 30 %, s barvením na 100% opravované plochy</t>
  </si>
  <si>
    <t>622424329R00</t>
  </si>
  <si>
    <t>vč. otlučení vadných míst</t>
  </si>
  <si>
    <t>Včetně barvení vždy celé plochy (100%)</t>
  </si>
  <si>
    <t xml:space="preserve">Otlučení omítek stěn  </t>
  </si>
  <si>
    <t xml:space="preserve">Omítka stěn jádrová, vápenocementová,  tloušťka vrstvy do 20 mm,  </t>
  </si>
  <si>
    <t xml:space="preserve">prostým betonem (s dodáním hmot) </t>
  </si>
  <si>
    <t>631311163R00</t>
  </si>
  <si>
    <t>Kačírek pro odkladovou plochu tl. 150 mm, vč. separační textilie 300g/m2</t>
  </si>
  <si>
    <t>639571229R00</t>
  </si>
  <si>
    <t>Osazení dveří plastových plných, bílých, do zdiva včetně kotvení a pěnění rámu, včetně dodávky rámu a dveřního křídla, kování, zámek FAB</t>
  </si>
  <si>
    <t>642942296RT4</t>
  </si>
  <si>
    <t>892230151R00</t>
  </si>
  <si>
    <t>Bourání podkladů pod dlažby, mazanin  betonových tloušťky do 100 mm</t>
  </si>
  <si>
    <t>Vybourání a vyjmutí kovových dveřních zárubní, plochy do 2 m2</t>
  </si>
  <si>
    <t>Přesun hmot pro opravy a údržbu objektů pro opravy a údržbu dosavadních objektů včetně vnějších plášťů_x000D_ výšky do 6 m, nošením</t>
  </si>
  <si>
    <t xml:space="preserve">Dodávka a montáž svítidla LED do bytových nebo společenských místností, stropního přisazeného,  </t>
  </si>
  <si>
    <t>elektroinstalace dle PD</t>
  </si>
  <si>
    <t>Dodávka a montáž zásuvek a vypínačů domovních včetně zapojení, včetně dodávky strojků a rámečků</t>
  </si>
  <si>
    <t>Celkem bez DPH</t>
  </si>
  <si>
    <t>Základní DPH</t>
  </si>
  <si>
    <t>Artendr s.r.o.</t>
  </si>
  <si>
    <t>210173</t>
  </si>
  <si>
    <t>Sportovní areál Vysoká nad Labem</t>
  </si>
  <si>
    <t>Kabiny a zázemí</t>
  </si>
  <si>
    <t>Modernizace kabin - Vysoká nad Labem</t>
  </si>
  <si>
    <t>Obec Vysoká nad Labem</t>
  </si>
  <si>
    <t>Vysoká nad Labem 22</t>
  </si>
  <si>
    <t>503 31</t>
  </si>
  <si>
    <t>Vysoká nad Labem</t>
  </si>
  <si>
    <t>00269786</t>
  </si>
  <si>
    <t>včetně pomocného lešení, zazdívka otvorů</t>
  </si>
  <si>
    <t>Příčky z cihel nebo tvárnic pálených, tloušťky 150 mm</t>
  </si>
  <si>
    <t>342255624RT1</t>
  </si>
  <si>
    <t>965091812RT1</t>
  </si>
  <si>
    <t>Bourání zdiva nadzákladového, cihelného tl. do 150mm</t>
  </si>
  <si>
    <t xml:space="preserve">Dodávka a montáž kabelů CYKY, uloženého pod omítkou </t>
  </si>
  <si>
    <t>Dodávka a montáž obkladů vnitřních z obkládaček pórovinových montáž obkladů vnitřních  z obkladaček pórovinových do tmele, lepených do flexibilního tmele</t>
  </si>
  <si>
    <t>Kladení dlažby keramické do tmele velikosti do 400 x 400 mm</t>
  </si>
  <si>
    <t>Vybourání otvorů ve zdivu cihelném z jakýchkoliv cihel pálených_x000D_ na jakoukoliv maltu vápenou nebo vápenocementovou, plochy do 0,0225 m2, tloušťky do 300 mm</t>
  </si>
  <si>
    <t>Potrubí z plastických hmot polypropylenové potrubí PP-R, D do 32 vč. návlekové izolace</t>
  </si>
  <si>
    <t>dodávka, montáže, fitinky a návleková izolace</t>
  </si>
  <si>
    <t>Proplach a desinfekce vodovodního potrubí DN do 32 vč. tlakové zkoušky potrubí</t>
  </si>
  <si>
    <t xml:space="preserve">Potrubí HT odpadní do DN 110mm, </t>
  </si>
  <si>
    <t>vč. tvarovek a objímek, bez zednického začištění</t>
  </si>
  <si>
    <t>Demontáže stávající sanitární keramiky a vodovodních baterií</t>
  </si>
  <si>
    <t xml:space="preserve">dle PD, vč. likvidace </t>
  </si>
  <si>
    <t>725</t>
  </si>
  <si>
    <t>Zařizovací předměty a vybavení</t>
  </si>
  <si>
    <t>725013185RT7</t>
  </si>
  <si>
    <t>WC kombi - invalidní, vč. sedátka a propojovací sady</t>
  </si>
  <si>
    <t>725013190RT7</t>
  </si>
  <si>
    <t>725291142RT7</t>
  </si>
  <si>
    <t>Invalidní program, madlo nerezové dvojité, pevné</t>
  </si>
  <si>
    <t>725291146RT7</t>
  </si>
  <si>
    <t>Invalidní program, madlo nerezové dvojité, sklopné</t>
  </si>
  <si>
    <t>725823117RT7</t>
  </si>
  <si>
    <t>725845119RT7</t>
  </si>
  <si>
    <t>Baterie sprchová nástěnná vč.posuvného sprchového setu</t>
  </si>
  <si>
    <t>Baterie umyvadlová stojánková s výpustí</t>
  </si>
  <si>
    <t>725013223RT7</t>
  </si>
  <si>
    <t>Umyvadlo 600mm, bílé, vč.propojovací sady a šroubů</t>
  </si>
  <si>
    <t>Umyvadlo invalidní, bílé, hloubka 550mm, vč. propojovací sady a šroubů</t>
  </si>
  <si>
    <t>005121 R</t>
  </si>
  <si>
    <t>Zařízení staveniště</t>
  </si>
  <si>
    <t>Soubor</t>
  </si>
  <si>
    <t>Veškeré náklady spojené s vybudováním, provozem a odstraněním zařízení staveniště.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</si>
  <si>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</si>
  <si>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</si>
  <si>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</si>
  <si>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784402881R00</t>
  </si>
  <si>
    <t>273321821R00</t>
  </si>
  <si>
    <t>Beton základových desek železový třídy C 20/25</t>
  </si>
  <si>
    <t>vč. dodávky a uložení výztuže</t>
  </si>
  <si>
    <t>273351215R00</t>
  </si>
  <si>
    <t>Bednění stěn základových desek zřízení</t>
  </si>
  <si>
    <t>svislé nebo šikmé (odkloněné) , půdorysně přímé nebo zalomené, stěn základových desek ve volných nebo zapažených jámách, rýhách, šachtách, včetně případných vzpěr,</t>
  </si>
  <si>
    <t>273351216R00</t>
  </si>
  <si>
    <t>Bednění stěn základových desek odstranění</t>
  </si>
  <si>
    <t>Včetně očištění, vytřídění a uložení bednicího materiálu.</t>
  </si>
  <si>
    <t>Dodávka a montáž pryžové rohože tl. do 10mm, celoplošně lepené</t>
  </si>
  <si>
    <t>celoplošně lepená pryžová podložka na podlahu střídaček, vč. přořezů, penetrace podkladu a lepidla</t>
  </si>
  <si>
    <t>360012013R00</t>
  </si>
  <si>
    <t>1</t>
  </si>
  <si>
    <t>Zemní práce</t>
  </si>
  <si>
    <t>131201110R00</t>
  </si>
  <si>
    <t>Hloubení nezapažených jam a zářezů do 50 m3, v hornině 3, hloubení strojně</t>
  </si>
  <si>
    <t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</si>
  <si>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>131201119R00</t>
  </si>
  <si>
    <t xml:space="preserve">Hloubení nezapažených jam a zářezů příplatek za lepivost, v hornině 3,  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</si>
  <si>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</si>
  <si>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</si>
  <si>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</si>
  <si>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162701109R00</t>
  </si>
  <si>
    <t>Vodorovné přemístění výkopku příplatek k ceně za každých dalších i započatých 1 000 m přes 10 000 m_x000D_ z horniny 1 až 4</t>
  </si>
  <si>
    <t>175101201R00</t>
  </si>
  <si>
    <t>Obsyp objektů bez prohození sypaniny</t>
  </si>
  <si>
    <t>sypaninou z vhodných hornin tř. 1 - 4 nebo materiálem, uloženým ve vzdálenosti do 30 m od vnějšího kraje objektu, pro jakoukoliv míru zhutnění,</t>
  </si>
  <si>
    <t>180405114R00</t>
  </si>
  <si>
    <t>Založení trávníku ve vegetačních prefabrikátech výsevem směsi ornice nebo substrátu a semene, v rovině nebo na svahu do 1:5</t>
  </si>
  <si>
    <t>s doplněním ornice nebo substrátu ve vrstvě do 7 cm s utužením vodou a s případným naložením, odvozem odpadu do 20 km a se složením,</t>
  </si>
  <si>
    <t>199000002R00</t>
  </si>
  <si>
    <t>Poplatky za skládku horniny 1- 4, skupina 17 05 04 z Katalogu odpadů</t>
  </si>
  <si>
    <t>Geodetické práce</t>
  </si>
  <si>
    <t>Náklady spojené s vytýčením a zaměřením stavby</t>
  </si>
  <si>
    <t>005121021R</t>
  </si>
  <si>
    <t>350740450RT4</t>
  </si>
  <si>
    <t>Ocelová konstrukce (žárový zinek) s patkami pro ukotvení, zakrytí makrolonem tl.6mm, 12ks sedaček/střídačka, spojovací a kotevní mateirál vč. dopravy a montáže pomocí navrtávky a zachemizování závitových tyčí do želozebetonové desky.</t>
  </si>
  <si>
    <t>Dodávka a montáž fotbalových střídacích kabin vč. sedaček (dle zadávací dokumentace)</t>
  </si>
  <si>
    <t>Oprava vodorovných izolací z asfaltových pásů, přeplátováním děr, 50 % z celkové plochy</t>
  </si>
  <si>
    <t>689902181R00</t>
  </si>
  <si>
    <t>672104754RT2</t>
  </si>
  <si>
    <t>5</t>
  </si>
  <si>
    <t>Komunikace</t>
  </si>
  <si>
    <t>564351185RT2</t>
  </si>
  <si>
    <t>Podklad ze štěrkodrti s rozprostřením a zhutněním frakce 8-16 mm, tloušťka po zhutnění 150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</si>
</sst>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###,0\,00"/>
    <numFmt numFmtId="166" formatCode="#,##0.00\ &quot;Kč&quot;"/>
    <numFmt numFmtId="167" formatCode="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28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shrinkToFit="1"/>
    </xf>
    <xf numFmtId="4" fontId="0" fillId="2" borderId="36" xfId="0" applyNumberFormat="1" applyFill="1" applyBorder="1" applyAlignment="1">
      <alignment vertical="center" shrinkToFit="1"/>
    </xf>
    <xf numFmtId="3" fontId="0" fillId="2" borderId="36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4" fontId="7" fillId="2" borderId="36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2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2" borderId="21" xfId="0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4" fontId="17" fillId="0" borderId="0" xfId="0" applyNumberFormat="1" applyFont="1" applyAlignment="1">
      <alignment vertical="top" shrinkToFit="1"/>
    </xf>
    <xf numFmtId="4" fontId="17" fillId="3" borderId="0" xfId="0" applyNumberFormat="1" applyFont="1" applyFill="1" applyAlignment="1" applyProtection="1">
      <alignment vertical="top" shrinkToFit="1"/>
      <protection locked="0"/>
    </xf>
    <xf numFmtId="4" fontId="8" fillId="2" borderId="0" xfId="0" applyNumberFormat="1" applyFont="1" applyFill="1" applyAlignment="1">
      <alignment vertical="top" shrinkToFit="1"/>
    </xf>
    <xf numFmtId="0" fontId="8" fillId="2" borderId="2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4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3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49" fontId="17" fillId="3" borderId="0" xfId="0" applyNumberFormat="1" applyFont="1" applyFill="1" applyAlignment="1" applyProtection="1">
      <alignment vertical="top"/>
      <protection locked="0"/>
    </xf>
    <xf numFmtId="4" fontId="8" fillId="2" borderId="22" xfId="0" applyNumberFormat="1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7" fillId="3" borderId="0" xfId="0" applyNumberFormat="1" applyFont="1" applyFill="1" applyAlignment="1" applyProtection="1">
      <alignment horizontal="left" vertical="top" wrapText="1"/>
      <protection locked="0"/>
    </xf>
    <xf numFmtId="49" fontId="17" fillId="3" borderId="18" xfId="0" applyNumberFormat="1" applyFont="1" applyFill="1" applyBorder="1" applyAlignment="1" applyProtection="1">
      <alignment horizontal="left" vertical="top" wrapText="1"/>
      <protection locked="0"/>
    </xf>
    <xf numFmtId="49" fontId="17" fillId="3" borderId="18" xfId="0" applyNumberFormat="1" applyFont="1" applyFill="1" applyBorder="1" applyAlignment="1" applyProtection="1">
      <alignment vertical="top"/>
      <protection locked="0"/>
    </xf>
    <xf numFmtId="49" fontId="8" fillId="0" borderId="0" xfId="0" applyNumberFormat="1" applyFont="1" applyAlignment="1">
      <alignment horizontal="left" vertical="center"/>
    </xf>
    <xf numFmtId="49" fontId="7" fillId="0" borderId="34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vertical="center"/>
    </xf>
    <xf numFmtId="2" fontId="17" fillId="0" borderId="39" xfId="0" applyNumberFormat="1" applyFont="1" applyBorder="1" applyAlignment="1">
      <alignment vertical="top" shrinkToFit="1"/>
    </xf>
    <xf numFmtId="2" fontId="17" fillId="3" borderId="39" xfId="0" applyNumberFormat="1" applyFont="1" applyFill="1" applyBorder="1" applyAlignment="1" applyProtection="1">
      <alignment vertical="top" shrinkToFit="1"/>
      <protection locked="0"/>
    </xf>
    <xf numFmtId="165" fontId="17" fillId="3" borderId="39" xfId="0" applyNumberFormat="1" applyFont="1" applyFill="1" applyBorder="1" applyAlignment="1" applyProtection="1">
      <alignment vertical="top" shrinkToFit="1"/>
      <protection locked="0"/>
    </xf>
    <xf numFmtId="165" fontId="17" fillId="0" borderId="39" xfId="0" applyNumberFormat="1" applyFont="1" applyBorder="1" applyAlignment="1">
      <alignment vertical="top" shrinkToFit="1"/>
    </xf>
    <xf numFmtId="165" fontId="17" fillId="3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vertical="top" shrinkToFit="1"/>
    </xf>
    <xf numFmtId="2" fontId="17" fillId="0" borderId="0" xfId="0" applyNumberFormat="1" applyFont="1" applyAlignment="1">
      <alignment vertical="top" shrinkToFit="1"/>
    </xf>
    <xf numFmtId="166" fontId="17" fillId="0" borderId="0" xfId="0" applyNumberFormat="1" applyFont="1" applyAlignment="1">
      <alignment vertical="top" shrinkToFit="1"/>
    </xf>
    <xf numFmtId="167" fontId="17" fillId="0" borderId="39" xfId="0" applyNumberFormat="1" applyFont="1" applyBorder="1" applyAlignment="1">
      <alignment vertical="top" shrinkToFit="1"/>
    </xf>
    <xf numFmtId="166" fontId="17" fillId="0" borderId="39" xfId="0" applyNumberFormat="1" applyFont="1" applyBorder="1" applyAlignment="1">
      <alignment vertical="top" shrinkToFit="1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49" fontId="17" fillId="3" borderId="0" xfId="0" applyNumberFormat="1" applyFont="1" applyFill="1" applyAlignment="1" applyProtection="1">
      <alignment horizontal="left" vertical="top" wrapText="1"/>
      <protection locked="0"/>
    </xf>
    <xf numFmtId="49" fontId="17" fillId="3" borderId="0" xfId="0" applyNumberFormat="1" applyFont="1" applyFill="1" applyAlignment="1" applyProtection="1">
      <alignment vertical="top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49" fontId="17" fillId="3" borderId="18" xfId="0" applyNumberFormat="1" applyFont="1" applyFill="1" applyBorder="1" applyAlignment="1" applyProtection="1">
      <alignment horizontal="left" vertical="top" wrapText="1"/>
      <protection locked="0"/>
    </xf>
    <xf numFmtId="49" fontId="17" fillId="3" borderId="18" xfId="0" applyNumberFormat="1" applyFont="1" applyFill="1" applyBorder="1" applyAlignment="1" applyProtection="1">
      <alignment vertical="top"/>
      <protection locked="0"/>
    </xf>
    <xf numFmtId="49" fontId="17" fillId="3" borderId="6" xfId="0" applyNumberFormat="1" applyFont="1" applyFill="1" applyBorder="1" applyAlignment="1" applyProtection="1">
      <alignment horizontal="center" vertical="top" wrapText="1"/>
      <protection locked="0"/>
    </xf>
    <xf numFmtId="49" fontId="17" fillId="3" borderId="35" xfId="0" applyNumberFormat="1" applyFont="1" applyFill="1" applyBorder="1" applyAlignment="1" applyProtection="1">
      <alignment horizontal="center" vertical="top" wrapText="1"/>
      <protection locked="0"/>
    </xf>
    <xf numFmtId="49" fontId="17" fillId="0" borderId="18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2"/>
  <sheetViews>
    <sheetView showGridLines="0" tabSelected="1" topLeftCell="B63" zoomScaleNormal="100" zoomScaleSheetLayoutView="75" workbookViewId="0">
      <selection activeCell="I68" sqref="I6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35</v>
      </c>
      <c r="B1" s="204" t="s">
        <v>38</v>
      </c>
      <c r="C1" s="205"/>
      <c r="D1" s="205"/>
      <c r="E1" s="205"/>
      <c r="F1" s="205"/>
      <c r="G1" s="205"/>
      <c r="H1" s="205"/>
      <c r="I1" s="205"/>
      <c r="J1" s="206"/>
    </row>
    <row r="2" spans="1:15" ht="36" customHeight="1" x14ac:dyDescent="0.2">
      <c r="A2" s="2"/>
      <c r="B2" s="77" t="s">
        <v>22</v>
      </c>
      <c r="C2" s="78"/>
      <c r="D2" s="79" t="s">
        <v>207</v>
      </c>
      <c r="E2" s="213" t="s">
        <v>208</v>
      </c>
      <c r="F2" s="214"/>
      <c r="G2" s="214"/>
      <c r="H2" s="214"/>
      <c r="I2" s="214"/>
      <c r="J2" s="215"/>
      <c r="O2" s="1"/>
    </row>
    <row r="3" spans="1:15" ht="27" customHeight="1" x14ac:dyDescent="0.2">
      <c r="A3" s="2"/>
      <c r="B3" s="80" t="s">
        <v>44</v>
      </c>
      <c r="C3" s="78"/>
      <c r="D3" s="81" t="s">
        <v>42</v>
      </c>
      <c r="E3" s="216" t="s">
        <v>209</v>
      </c>
      <c r="F3" s="217"/>
      <c r="G3" s="217"/>
      <c r="H3" s="217"/>
      <c r="I3" s="217"/>
      <c r="J3" s="218"/>
    </row>
    <row r="4" spans="1:15" ht="23.25" customHeight="1" x14ac:dyDescent="0.2">
      <c r="A4" s="76">
        <v>241</v>
      </c>
      <c r="B4" s="82" t="s">
        <v>45</v>
      </c>
      <c r="C4" s="83"/>
      <c r="D4" s="84" t="s">
        <v>207</v>
      </c>
      <c r="E4" s="226" t="s">
        <v>210</v>
      </c>
      <c r="F4" s="227"/>
      <c r="G4" s="227"/>
      <c r="H4" s="227"/>
      <c r="I4" s="227"/>
      <c r="J4" s="228"/>
    </row>
    <row r="5" spans="1:15" ht="24" customHeight="1" x14ac:dyDescent="0.2">
      <c r="A5" s="2"/>
      <c r="B5" s="31" t="s">
        <v>39</v>
      </c>
      <c r="D5" s="231" t="s">
        <v>211</v>
      </c>
      <c r="E5" s="232"/>
      <c r="F5" s="232"/>
      <c r="G5" s="232"/>
      <c r="H5" s="18" t="s">
        <v>37</v>
      </c>
      <c r="I5" s="187" t="s">
        <v>215</v>
      </c>
      <c r="J5" s="8"/>
    </row>
    <row r="6" spans="1:15" ht="15.75" customHeight="1" x14ac:dyDescent="0.2">
      <c r="A6" s="2"/>
      <c r="B6" s="28"/>
      <c r="C6" s="55"/>
      <c r="D6" s="233" t="s">
        <v>212</v>
      </c>
      <c r="E6" s="234"/>
      <c r="F6" s="234"/>
      <c r="G6" s="234"/>
      <c r="H6" s="18" t="s">
        <v>33</v>
      </c>
      <c r="I6" s="22"/>
      <c r="J6" s="8"/>
    </row>
    <row r="7" spans="1:15" ht="15.75" customHeight="1" x14ac:dyDescent="0.2">
      <c r="A7" s="2"/>
      <c r="B7" s="29"/>
      <c r="C7" s="56"/>
      <c r="D7" s="53" t="s">
        <v>213</v>
      </c>
      <c r="E7" s="235" t="s">
        <v>214</v>
      </c>
      <c r="F7" s="236"/>
      <c r="G7" s="23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37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33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20"/>
      <c r="E11" s="220"/>
      <c r="F11" s="220"/>
      <c r="G11" s="220"/>
      <c r="H11" s="18" t="s">
        <v>37</v>
      </c>
      <c r="I11" s="86"/>
      <c r="J11" s="8"/>
    </row>
    <row r="12" spans="1:15" ht="15.75" customHeight="1" x14ac:dyDescent="0.2">
      <c r="A12" s="2"/>
      <c r="B12" s="28"/>
      <c r="C12" s="55"/>
      <c r="D12" s="225"/>
      <c r="E12" s="225"/>
      <c r="F12" s="225"/>
      <c r="G12" s="225"/>
      <c r="H12" s="18" t="s">
        <v>33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9"/>
      <c r="F13" s="230"/>
      <c r="G13" s="23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 t="s">
        <v>206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31</v>
      </c>
      <c r="C15" s="61"/>
      <c r="D15" s="54"/>
      <c r="E15" s="219"/>
      <c r="F15" s="219"/>
      <c r="G15" s="221"/>
      <c r="H15" s="221"/>
      <c r="I15" s="221" t="s">
        <v>28</v>
      </c>
      <c r="J15" s="222"/>
    </row>
    <row r="16" spans="1:15" ht="23.25" customHeight="1" x14ac:dyDescent="0.2">
      <c r="A16" s="143" t="s">
        <v>23</v>
      </c>
      <c r="B16" s="38" t="s">
        <v>23</v>
      </c>
      <c r="C16" s="62"/>
      <c r="D16" s="63"/>
      <c r="E16" s="210"/>
      <c r="F16" s="211"/>
      <c r="G16" s="210"/>
      <c r="H16" s="211"/>
      <c r="I16" s="210">
        <f>SUMIF(F52:F67,A16,I52:I67)+SUMIF(F52:F67,"PSU",I52:I67)+I51</f>
        <v>0</v>
      </c>
      <c r="J16" s="212"/>
    </row>
    <row r="17" spans="1:10" ht="23.25" customHeight="1" x14ac:dyDescent="0.2">
      <c r="A17" s="143" t="s">
        <v>24</v>
      </c>
      <c r="B17" s="38" t="s">
        <v>24</v>
      </c>
      <c r="C17" s="62"/>
      <c r="D17" s="63"/>
      <c r="E17" s="210"/>
      <c r="F17" s="211"/>
      <c r="G17" s="210"/>
      <c r="H17" s="211"/>
      <c r="I17" s="210">
        <f>SUMIF(F52:F67,A17,I52:I67)</f>
        <v>0</v>
      </c>
      <c r="J17" s="212"/>
    </row>
    <row r="18" spans="1:10" ht="23.25" customHeight="1" x14ac:dyDescent="0.2">
      <c r="A18" s="143" t="s">
        <v>25</v>
      </c>
      <c r="B18" s="38" t="s">
        <v>25</v>
      </c>
      <c r="C18" s="62"/>
      <c r="D18" s="63"/>
      <c r="E18" s="210"/>
      <c r="F18" s="211"/>
      <c r="G18" s="210"/>
      <c r="H18" s="211"/>
      <c r="I18" s="210">
        <f>SUMIF(F52:F67,A18,I52:I67)</f>
        <v>0</v>
      </c>
      <c r="J18" s="212"/>
    </row>
    <row r="19" spans="1:10" ht="23.25" customHeight="1" x14ac:dyDescent="0.2">
      <c r="A19" s="143" t="s">
        <v>81</v>
      </c>
      <c r="B19" s="38" t="s">
        <v>26</v>
      </c>
      <c r="C19" s="62"/>
      <c r="D19" s="63"/>
      <c r="E19" s="210"/>
      <c r="F19" s="211"/>
      <c r="G19" s="210"/>
      <c r="H19" s="211"/>
      <c r="I19" s="210">
        <f>Stavba!I68</f>
        <v>0</v>
      </c>
      <c r="J19" s="212"/>
    </row>
    <row r="20" spans="1:10" ht="23.25" customHeight="1" x14ac:dyDescent="0.2">
      <c r="A20" s="143" t="s">
        <v>82</v>
      </c>
      <c r="B20" s="38" t="s">
        <v>27</v>
      </c>
      <c r="C20" s="62"/>
      <c r="D20" s="63"/>
      <c r="E20" s="210"/>
      <c r="F20" s="211"/>
      <c r="G20" s="210"/>
      <c r="H20" s="211"/>
      <c r="I20" s="210">
        <f>SUMIF(F52:F67,A20,I52:I67)</f>
        <v>0</v>
      </c>
      <c r="J20" s="212"/>
    </row>
    <row r="21" spans="1:10" ht="23.25" customHeight="1" x14ac:dyDescent="0.2">
      <c r="A21" s="2"/>
      <c r="B21" s="48" t="s">
        <v>204</v>
      </c>
      <c r="C21" s="64"/>
      <c r="D21" s="65"/>
      <c r="E21" s="223"/>
      <c r="F21" s="224"/>
      <c r="G21" s="223"/>
      <c r="H21" s="224"/>
      <c r="I21" s="223">
        <f>SUM(I16:J20)</f>
        <v>0</v>
      </c>
      <c r="J21" s="242"/>
    </row>
    <row r="22" spans="1:10" ht="33" customHeight="1" x14ac:dyDescent="0.2">
      <c r="A22" s="2"/>
      <c r="B22" s="42" t="s">
        <v>32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240">
        <f>ZakladDPHSniVypocet</f>
        <v>0</v>
      </c>
      <c r="H23" s="241"/>
      <c r="I23" s="241"/>
      <c r="J23" s="40" t="str">
        <f t="shared" ref="J23:J29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238">
        <v>0</v>
      </c>
      <c r="H24" s="239"/>
      <c r="I24" s="23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40">
        <f>I21</f>
        <v>0</v>
      </c>
      <c r="H25" s="241"/>
      <c r="I25" s="24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07">
        <v>0</v>
      </c>
      <c r="H26" s="208"/>
      <c r="I26" s="208"/>
      <c r="J26" s="37" t="str">
        <f t="shared" si="0"/>
        <v>CZK</v>
      </c>
    </row>
    <row r="27" spans="1:10" ht="23.25" customHeight="1" x14ac:dyDescent="0.2">
      <c r="A27" s="2"/>
      <c r="B27" s="38" t="s">
        <v>205</v>
      </c>
      <c r="C27" s="62"/>
      <c r="D27" s="63"/>
      <c r="E27" s="67">
        <v>21</v>
      </c>
      <c r="F27" s="39" t="s">
        <v>0</v>
      </c>
      <c r="G27" s="240">
        <f>ZakladDPHZakl/100*21</f>
        <v>0</v>
      </c>
      <c r="H27" s="241"/>
      <c r="I27" s="241"/>
      <c r="J27" s="40" t="str">
        <f t="shared" si="0"/>
        <v>CZK</v>
      </c>
    </row>
    <row r="28" spans="1:10" ht="23.25" customHeight="1" thickBot="1" x14ac:dyDescent="0.25">
      <c r="A28" s="2">
        <f>ZakladDPHSni+ZakladDPHZakl</f>
        <v>0</v>
      </c>
      <c r="B28" s="31" t="s">
        <v>4</v>
      </c>
      <c r="C28" s="70"/>
      <c r="D28" s="71"/>
      <c r="E28" s="70"/>
      <c r="F28" s="16"/>
      <c r="G28" s="209">
        <v>0</v>
      </c>
      <c r="H28" s="209"/>
      <c r="I28" s="209"/>
      <c r="J28" s="41" t="str">
        <f t="shared" si="0"/>
        <v>CZK</v>
      </c>
    </row>
    <row r="29" spans="1:10" ht="27.75" customHeight="1" thickBot="1" x14ac:dyDescent="0.25">
      <c r="A29" s="2">
        <f>(A28-INT(A28))*100</f>
        <v>0</v>
      </c>
      <c r="B29" s="117" t="s">
        <v>34</v>
      </c>
      <c r="C29" s="118"/>
      <c r="D29" s="118"/>
      <c r="E29" s="119"/>
      <c r="F29" s="120"/>
      <c r="G29" s="243">
        <f>ZakladDPHZakl*1.21</f>
        <v>0</v>
      </c>
      <c r="H29" s="244"/>
      <c r="I29" s="244"/>
      <c r="J29" s="121" t="str">
        <f t="shared" si="0"/>
        <v>CZK</v>
      </c>
    </row>
    <row r="30" spans="1:10" ht="27.75" hidden="1" customHeight="1" thickBot="1" x14ac:dyDescent="0.25">
      <c r="A30" s="2"/>
      <c r="B30" s="117" t="s">
        <v>34</v>
      </c>
      <c r="C30" s="122"/>
      <c r="D30" s="122"/>
      <c r="E30" s="122"/>
      <c r="F30" s="123"/>
      <c r="G30" s="243">
        <f>ZakladDPHSni+DPHSni+ZakladDPHZakl+DPHZakl+Zaokrouhleni</f>
        <v>0</v>
      </c>
      <c r="H30" s="243"/>
      <c r="I30" s="243"/>
      <c r="J30" s="124" t="s">
        <v>49</v>
      </c>
    </row>
    <row r="31" spans="1:10" ht="12.75" customHeight="1" x14ac:dyDescent="0.2">
      <c r="A31" s="2"/>
      <c r="B31" s="2"/>
      <c r="J31" s="9"/>
    </row>
    <row r="32" spans="1:10" ht="30" customHeight="1" x14ac:dyDescent="0.2">
      <c r="A32" s="2"/>
      <c r="B32" s="2"/>
      <c r="J32" s="9"/>
    </row>
    <row r="33" spans="1:10" ht="18.75" customHeight="1" x14ac:dyDescent="0.2">
      <c r="A33" s="2"/>
      <c r="B33" s="17"/>
      <c r="C33" s="72" t="s">
        <v>11</v>
      </c>
      <c r="D33" s="73"/>
      <c r="E33" s="73"/>
      <c r="F33" s="15" t="s">
        <v>10</v>
      </c>
      <c r="G33" s="26"/>
      <c r="H33" s="27"/>
      <c r="I33" s="26"/>
      <c r="J33" s="9"/>
    </row>
    <row r="34" spans="1:10" ht="47.25" customHeight="1" x14ac:dyDescent="0.2">
      <c r="A34" s="2"/>
      <c r="B34" s="2"/>
      <c r="J34" s="9"/>
    </row>
    <row r="35" spans="1:10" s="21" customFormat="1" ht="18.75" customHeight="1" x14ac:dyDescent="0.2">
      <c r="A35" s="20"/>
      <c r="B35" s="20"/>
      <c r="C35" s="74"/>
      <c r="D35" s="245"/>
      <c r="E35" s="246"/>
      <c r="G35" s="247"/>
      <c r="H35" s="248"/>
      <c r="I35" s="248"/>
      <c r="J35" s="25"/>
    </row>
    <row r="36" spans="1:10" ht="12.75" customHeight="1" x14ac:dyDescent="0.2">
      <c r="A36" s="2"/>
      <c r="B36" s="2"/>
      <c r="D36" s="237" t="s">
        <v>2</v>
      </c>
      <c r="E36" s="237"/>
      <c r="H36" s="10" t="s">
        <v>3</v>
      </c>
      <c r="J36" s="9"/>
    </row>
    <row r="37" spans="1:10" ht="13.5" customHeight="1" thickBot="1" x14ac:dyDescent="0.25">
      <c r="A37" s="11"/>
      <c r="B37" s="11"/>
      <c r="C37" s="75"/>
      <c r="D37" s="75"/>
      <c r="E37" s="75"/>
      <c r="F37" s="12"/>
      <c r="G37" s="12"/>
      <c r="H37" s="12"/>
      <c r="I37" s="12"/>
      <c r="J37" s="13"/>
    </row>
    <row r="38" spans="1:10" ht="27" hidden="1" customHeight="1" x14ac:dyDescent="0.2">
      <c r="B38" s="90" t="s">
        <v>16</v>
      </c>
      <c r="C38" s="91"/>
      <c r="D38" s="91"/>
      <c r="E38" s="91"/>
      <c r="F38" s="92"/>
      <c r="G38" s="92"/>
      <c r="H38" s="92"/>
      <c r="I38" s="92"/>
      <c r="J38" s="93"/>
    </row>
    <row r="39" spans="1:10" ht="25.5" hidden="1" customHeight="1" x14ac:dyDescent="0.2">
      <c r="A39" s="89" t="s">
        <v>36</v>
      </c>
      <c r="B39" s="94" t="s">
        <v>17</v>
      </c>
      <c r="C39" s="95" t="s">
        <v>5</v>
      </c>
      <c r="D39" s="95"/>
      <c r="E39" s="95"/>
      <c r="F39" s="96" t="str">
        <f>B23</f>
        <v>Základ pro sníženou DPH</v>
      </c>
      <c r="G39" s="96" t="str">
        <f>B25</f>
        <v>Základ pro základní DPH</v>
      </c>
      <c r="H39" s="97" t="s">
        <v>18</v>
      </c>
      <c r="I39" s="98" t="s">
        <v>1</v>
      </c>
      <c r="J39" s="99" t="s">
        <v>0</v>
      </c>
    </row>
    <row r="40" spans="1:10" ht="25.5" hidden="1" customHeight="1" x14ac:dyDescent="0.2">
      <c r="A40" s="89">
        <v>1</v>
      </c>
      <c r="B40" s="100" t="s">
        <v>46</v>
      </c>
      <c r="C40" s="251"/>
      <c r="D40" s="251"/>
      <c r="E40" s="251"/>
      <c r="F40" s="101">
        <f>'SO 01 210162 Pol'!AB190</f>
        <v>0</v>
      </c>
      <c r="G40" s="102">
        <f>'SO 01 210162 Pol'!AC190</f>
        <v>0</v>
      </c>
      <c r="H40" s="103"/>
      <c r="I40" s="104">
        <f>F40+G40+H40</f>
        <v>0</v>
      </c>
      <c r="J40" s="105" t="str">
        <f>IF(CenaCelkemVypocet=0,"",I40/CenaCelkemVypocet*100)</f>
        <v/>
      </c>
    </row>
    <row r="41" spans="1:10" ht="25.5" hidden="1" customHeight="1" x14ac:dyDescent="0.2">
      <c r="A41" s="89">
        <v>2</v>
      </c>
      <c r="B41" s="106"/>
      <c r="C41" s="252" t="s">
        <v>47</v>
      </c>
      <c r="D41" s="252"/>
      <c r="E41" s="252"/>
      <c r="F41" s="107"/>
      <c r="G41" s="108"/>
      <c r="H41" s="108"/>
      <c r="I41" s="109"/>
      <c r="J41" s="110"/>
    </row>
    <row r="42" spans="1:10" ht="25.5" hidden="1" customHeight="1" x14ac:dyDescent="0.2">
      <c r="A42" s="89">
        <v>2</v>
      </c>
      <c r="B42" s="106" t="s">
        <v>42</v>
      </c>
      <c r="C42" s="252" t="s">
        <v>43</v>
      </c>
      <c r="D42" s="252"/>
      <c r="E42" s="252"/>
      <c r="F42" s="107">
        <f>'SO 01 210162 Pol'!AB190</f>
        <v>0</v>
      </c>
      <c r="G42" s="108">
        <f>'SO 01 210162 Pol'!AC190</f>
        <v>0</v>
      </c>
      <c r="H42" s="108"/>
      <c r="I42" s="109">
        <f>F42+G42+H42</f>
        <v>0</v>
      </c>
      <c r="J42" s="110" t="str">
        <f>IF(CenaCelkemVypocet=0,"",I42/CenaCelkemVypocet*100)</f>
        <v/>
      </c>
    </row>
    <row r="43" spans="1:10" ht="25.5" hidden="1" customHeight="1" x14ac:dyDescent="0.2">
      <c r="A43" s="89">
        <v>3</v>
      </c>
      <c r="B43" s="111" t="s">
        <v>40</v>
      </c>
      <c r="C43" s="251" t="s">
        <v>41</v>
      </c>
      <c r="D43" s="251"/>
      <c r="E43" s="251"/>
      <c r="F43" s="112">
        <f>'SO 01 210162 Pol'!AB190</f>
        <v>0</v>
      </c>
      <c r="G43" s="103">
        <f>'SO 01 210162 Pol'!AC190</f>
        <v>0</v>
      </c>
      <c r="H43" s="103"/>
      <c r="I43" s="104">
        <f>F43+G43+H43</f>
        <v>0</v>
      </c>
      <c r="J43" s="105" t="str">
        <f>IF(CenaCelkemVypocet=0,"",I43/CenaCelkemVypocet*100)</f>
        <v/>
      </c>
    </row>
    <row r="44" spans="1:10" ht="25.5" hidden="1" customHeight="1" x14ac:dyDescent="0.2">
      <c r="A44" s="89"/>
      <c r="B44" s="253" t="s">
        <v>48</v>
      </c>
      <c r="C44" s="254"/>
      <c r="D44" s="254"/>
      <c r="E44" s="254"/>
      <c r="F44" s="113">
        <f>SUMIF(A40:A43,"=1",F40:F43)</f>
        <v>0</v>
      </c>
      <c r="G44" s="114">
        <f>SUMIF(A40:A43,"=1",G40:G43)</f>
        <v>0</v>
      </c>
      <c r="H44" s="114">
        <f>SUMIF(A40:A43,"=1",H40:H43)</f>
        <v>0</v>
      </c>
      <c r="I44" s="115">
        <f>SUMIF(A40:A43,"=1",I40:I43)</f>
        <v>0</v>
      </c>
      <c r="J44" s="116">
        <f>SUMIF(A40:A43,"=1",J40:J43)</f>
        <v>0</v>
      </c>
    </row>
    <row r="48" spans="1:10" ht="15.75" x14ac:dyDescent="0.25">
      <c r="B48" s="125" t="s">
        <v>50</v>
      </c>
    </row>
    <row r="50" spans="1:10" ht="25.5" customHeight="1" x14ac:dyDescent="0.2">
      <c r="A50" s="127"/>
      <c r="B50" s="130" t="s">
        <v>17</v>
      </c>
      <c r="C50" s="130" t="s">
        <v>5</v>
      </c>
      <c r="D50" s="131"/>
      <c r="E50" s="131"/>
      <c r="F50" s="132" t="s">
        <v>51</v>
      </c>
      <c r="G50" s="132"/>
      <c r="H50" s="132"/>
      <c r="I50" s="132" t="s">
        <v>28</v>
      </c>
      <c r="J50" s="132" t="s">
        <v>0</v>
      </c>
    </row>
    <row r="51" spans="1:10" ht="37.5" customHeight="1" x14ac:dyDescent="0.2">
      <c r="A51" s="127"/>
      <c r="B51" s="133" t="s">
        <v>268</v>
      </c>
      <c r="C51" s="249" t="s">
        <v>269</v>
      </c>
      <c r="D51" s="250"/>
      <c r="E51" s="250"/>
      <c r="F51" s="141" t="s">
        <v>23</v>
      </c>
      <c r="G51" s="134"/>
      <c r="H51" s="134"/>
      <c r="I51" s="134">
        <f>'SO 01 210162 Pol'!G8</f>
        <v>0</v>
      </c>
      <c r="J51" s="139" t="str">
        <f>IF(I69=0,"",I51/I69*100)</f>
        <v/>
      </c>
    </row>
    <row r="52" spans="1:10" ht="36.75" customHeight="1" x14ac:dyDescent="0.2">
      <c r="A52" s="128"/>
      <c r="B52" s="133" t="s">
        <v>52</v>
      </c>
      <c r="C52" s="249" t="s">
        <v>53</v>
      </c>
      <c r="D52" s="250"/>
      <c r="E52" s="250"/>
      <c r="F52" s="141" t="s">
        <v>23</v>
      </c>
      <c r="G52" s="134"/>
      <c r="H52" s="134"/>
      <c r="I52" s="134">
        <f>'SO 01 210162 Pol'!G29</f>
        <v>0</v>
      </c>
      <c r="J52" s="139" t="str">
        <f>IF(I69=0,"",I52/I69*100)</f>
        <v/>
      </c>
    </row>
    <row r="53" spans="1:10" ht="36.75" customHeight="1" x14ac:dyDescent="0.2">
      <c r="A53" s="128"/>
      <c r="B53" s="133" t="s">
        <v>54</v>
      </c>
      <c r="C53" s="249" t="s">
        <v>55</v>
      </c>
      <c r="D53" s="250"/>
      <c r="E53" s="250"/>
      <c r="F53" s="141" t="s">
        <v>23</v>
      </c>
      <c r="G53" s="134"/>
      <c r="H53" s="134"/>
      <c r="I53" s="134">
        <f>'SO 01 210162 Pol'!G46</f>
        <v>0</v>
      </c>
      <c r="J53" s="139" t="str">
        <f>IF(I69=0,"",I53/I69*100)</f>
        <v/>
      </c>
    </row>
    <row r="54" spans="1:10" ht="36.75" customHeight="1" x14ac:dyDescent="0.2">
      <c r="A54" s="128"/>
      <c r="B54" s="133" t="s">
        <v>297</v>
      </c>
      <c r="C54" s="249" t="s">
        <v>298</v>
      </c>
      <c r="D54" s="250"/>
      <c r="E54" s="250"/>
      <c r="F54" s="141" t="s">
        <v>23</v>
      </c>
      <c r="G54" s="134"/>
      <c r="H54" s="134"/>
      <c r="I54" s="134">
        <f>'SO 01 210162 Pol'!G59</f>
        <v>0</v>
      </c>
      <c r="J54" s="139" t="str">
        <f>IF(I69=0,"",I54/I69*100)</f>
        <v/>
      </c>
    </row>
    <row r="55" spans="1:10" ht="36.75" customHeight="1" x14ac:dyDescent="0.2">
      <c r="A55" s="128"/>
      <c r="B55" s="133" t="s">
        <v>56</v>
      </c>
      <c r="C55" s="249" t="s">
        <v>57</v>
      </c>
      <c r="D55" s="250"/>
      <c r="E55" s="250"/>
      <c r="F55" s="141" t="s">
        <v>23</v>
      </c>
      <c r="G55" s="134"/>
      <c r="H55" s="134"/>
      <c r="I55" s="134">
        <f>'SO 01 210162 Pol'!G62</f>
        <v>0</v>
      </c>
      <c r="J55" s="139" t="str">
        <f>IF(I69=0,"",I55/I69*100)</f>
        <v/>
      </c>
    </row>
    <row r="56" spans="1:10" ht="36.75" customHeight="1" x14ac:dyDescent="0.2">
      <c r="A56" s="128"/>
      <c r="B56" s="133" t="s">
        <v>58</v>
      </c>
      <c r="C56" s="249" t="s">
        <v>59</v>
      </c>
      <c r="D56" s="250"/>
      <c r="E56" s="250"/>
      <c r="F56" s="141" t="s">
        <v>23</v>
      </c>
      <c r="G56" s="134"/>
      <c r="H56" s="134"/>
      <c r="I56" s="134">
        <f>'SO 01 210162 Pol'!G80</f>
        <v>0</v>
      </c>
      <c r="J56" s="139" t="str">
        <f>IF(I69=0,"",I56/I69*100)</f>
        <v/>
      </c>
    </row>
    <row r="57" spans="1:10" ht="36.75" customHeight="1" x14ac:dyDescent="0.2">
      <c r="A57" s="128"/>
      <c r="B57" s="133" t="s">
        <v>60</v>
      </c>
      <c r="C57" s="249" t="s">
        <v>61</v>
      </c>
      <c r="D57" s="250"/>
      <c r="E57" s="250"/>
      <c r="F57" s="141" t="s">
        <v>23</v>
      </c>
      <c r="G57" s="134"/>
      <c r="H57" s="134"/>
      <c r="I57" s="134">
        <f>'SO 01 210162 Pol'!G86</f>
        <v>0</v>
      </c>
      <c r="J57" s="139" t="str">
        <f>IF(I69=0,"",I57/I69*100)</f>
        <v/>
      </c>
    </row>
    <row r="58" spans="1:10" ht="36.75" customHeight="1" x14ac:dyDescent="0.2">
      <c r="A58" s="128"/>
      <c r="B58" s="133" t="s">
        <v>62</v>
      </c>
      <c r="C58" s="249" t="s">
        <v>63</v>
      </c>
      <c r="D58" s="250"/>
      <c r="E58" s="250"/>
      <c r="F58" s="141" t="s">
        <v>23</v>
      </c>
      <c r="G58" s="134"/>
      <c r="H58" s="134"/>
      <c r="I58" s="134">
        <f>'SO 01 210162 Pol'!G89</f>
        <v>0</v>
      </c>
      <c r="J58" s="139" t="str">
        <f>IF(I69=0,"",I58/I69*100)</f>
        <v/>
      </c>
    </row>
    <row r="59" spans="1:10" ht="36.75" customHeight="1" x14ac:dyDescent="0.2">
      <c r="A59" s="128"/>
      <c r="B59" s="133" t="s">
        <v>64</v>
      </c>
      <c r="C59" s="249" t="s">
        <v>65</v>
      </c>
      <c r="D59" s="250"/>
      <c r="E59" s="250"/>
      <c r="F59" s="141" t="s">
        <v>23</v>
      </c>
      <c r="G59" s="134"/>
      <c r="H59" s="134"/>
      <c r="I59" s="134">
        <f>'SO 01 210162 Pol'!G102</f>
        <v>0</v>
      </c>
      <c r="J59" s="139" t="str">
        <f>IF(I69=0,"",I59/I69*100)</f>
        <v/>
      </c>
    </row>
    <row r="60" spans="1:10" ht="36.75" customHeight="1" x14ac:dyDescent="0.2">
      <c r="A60" s="128"/>
      <c r="B60" s="133" t="s">
        <v>66</v>
      </c>
      <c r="C60" s="249" t="s">
        <v>67</v>
      </c>
      <c r="D60" s="250"/>
      <c r="E60" s="250"/>
      <c r="F60" s="141" t="s">
        <v>23</v>
      </c>
      <c r="G60" s="134"/>
      <c r="H60" s="134"/>
      <c r="I60" s="134">
        <f>'SO 01 210162 Pol'!G105</f>
        <v>0</v>
      </c>
      <c r="J60" s="139" t="str">
        <f>IF(I69=0,"",I60/I69*100)</f>
        <v/>
      </c>
    </row>
    <row r="61" spans="1:10" ht="36.75" customHeight="1" x14ac:dyDescent="0.2">
      <c r="A61" s="128"/>
      <c r="B61" s="133" t="s">
        <v>68</v>
      </c>
      <c r="C61" s="249" t="s">
        <v>69</v>
      </c>
      <c r="D61" s="250"/>
      <c r="E61" s="250"/>
      <c r="F61" s="141" t="s">
        <v>23</v>
      </c>
      <c r="G61" s="134"/>
      <c r="H61" s="134"/>
      <c r="I61" s="134">
        <f>'SO 01 210162 Pol'!G126</f>
        <v>0</v>
      </c>
      <c r="J61" s="139" t="str">
        <f>IF(I69=0,"",I61/I69*100)</f>
        <v/>
      </c>
    </row>
    <row r="62" spans="1:10" ht="36.75" customHeight="1" x14ac:dyDescent="0.2">
      <c r="A62" s="128"/>
      <c r="B62" s="133" t="s">
        <v>232</v>
      </c>
      <c r="C62" s="249" t="s">
        <v>233</v>
      </c>
      <c r="D62" s="250"/>
      <c r="E62" s="250"/>
      <c r="F62" s="141" t="s">
        <v>24</v>
      </c>
      <c r="G62" s="134"/>
      <c r="H62" s="134"/>
      <c r="I62" s="134">
        <f>'SO 01 210162 Pol'!G129</f>
        <v>0</v>
      </c>
      <c r="J62" s="139" t="str">
        <f>IF(I69=0,"",I62/I69*100)</f>
        <v/>
      </c>
    </row>
    <row r="63" spans="1:10" ht="36.75" customHeight="1" x14ac:dyDescent="0.2">
      <c r="A63" s="128"/>
      <c r="B63" s="133" t="s">
        <v>70</v>
      </c>
      <c r="C63" s="249" t="s">
        <v>71</v>
      </c>
      <c r="D63" s="250"/>
      <c r="E63" s="250"/>
      <c r="F63" s="141" t="s">
        <v>24</v>
      </c>
      <c r="G63" s="134"/>
      <c r="H63" s="134"/>
      <c r="I63" s="134">
        <f>'SO 01 210162 Pol'!G144</f>
        <v>0</v>
      </c>
      <c r="J63" s="139" t="str">
        <f>IF(I69=0,"",I63/I69*100)</f>
        <v/>
      </c>
    </row>
    <row r="64" spans="1:10" ht="36.75" customHeight="1" x14ac:dyDescent="0.2">
      <c r="A64" s="128"/>
      <c r="B64" s="133" t="s">
        <v>72</v>
      </c>
      <c r="C64" s="249" t="s">
        <v>73</v>
      </c>
      <c r="D64" s="250"/>
      <c r="E64" s="250"/>
      <c r="F64" s="141" t="s">
        <v>24</v>
      </c>
      <c r="G64" s="134"/>
      <c r="H64" s="134"/>
      <c r="I64" s="134">
        <f>'SO 01 210162 Pol'!G148</f>
        <v>0</v>
      </c>
      <c r="J64" s="139" t="str">
        <f>IF(I69=0,"",I64/I69*100)</f>
        <v/>
      </c>
    </row>
    <row r="65" spans="1:10" ht="36.75" customHeight="1" x14ac:dyDescent="0.2">
      <c r="A65" s="128"/>
      <c r="B65" s="133" t="s">
        <v>74</v>
      </c>
      <c r="C65" s="249" t="s">
        <v>75</v>
      </c>
      <c r="D65" s="250"/>
      <c r="E65" s="250"/>
      <c r="F65" s="141" t="s">
        <v>24</v>
      </c>
      <c r="G65" s="134"/>
      <c r="H65" s="134"/>
      <c r="I65" s="134">
        <f>'SO 01 210162 Pol'!G151</f>
        <v>0</v>
      </c>
      <c r="J65" s="139" t="str">
        <f>IF(I69=0,"",I65/I69*100)</f>
        <v/>
      </c>
    </row>
    <row r="66" spans="1:10" ht="36.75" customHeight="1" x14ac:dyDescent="0.2">
      <c r="A66" s="128"/>
      <c r="B66" s="133" t="s">
        <v>76</v>
      </c>
      <c r="C66" s="249" t="s">
        <v>77</v>
      </c>
      <c r="D66" s="250"/>
      <c r="E66" s="250"/>
      <c r="F66" s="141" t="s">
        <v>25</v>
      </c>
      <c r="G66" s="134"/>
      <c r="H66" s="134"/>
      <c r="I66" s="134">
        <f>'SO 01 210162 Pol'!G158</f>
        <v>0</v>
      </c>
      <c r="J66" s="139" t="str">
        <f>IF(I69=0,"",I66/I69*100)</f>
        <v/>
      </c>
    </row>
    <row r="67" spans="1:10" ht="36.75" customHeight="1" x14ac:dyDescent="0.2">
      <c r="A67" s="128"/>
      <c r="B67" s="133" t="s">
        <v>78</v>
      </c>
      <c r="C67" s="249" t="s">
        <v>79</v>
      </c>
      <c r="D67" s="250"/>
      <c r="E67" s="250"/>
      <c r="F67" s="141" t="s">
        <v>80</v>
      </c>
      <c r="G67" s="134"/>
      <c r="H67" s="134"/>
      <c r="I67" s="134">
        <f>'SO 01 210162 Pol'!G167</f>
        <v>0</v>
      </c>
      <c r="J67" s="139" t="str">
        <f>IF(I69=0,"",I67/I69*100)</f>
        <v/>
      </c>
    </row>
    <row r="68" spans="1:10" ht="36.75" customHeight="1" x14ac:dyDescent="0.2">
      <c r="A68" s="128"/>
      <c r="B68" s="188" t="s">
        <v>81</v>
      </c>
      <c r="C68" s="201" t="s">
        <v>26</v>
      </c>
      <c r="D68" s="202"/>
      <c r="E68" s="203"/>
      <c r="F68" s="189" t="s">
        <v>81</v>
      </c>
      <c r="G68" s="190"/>
      <c r="H68" s="190"/>
      <c r="I68" s="134">
        <f>'SO 01 210162 Pol'!G179</f>
        <v>0</v>
      </c>
      <c r="J68" s="139" t="str">
        <f>IF(I69=0,"",I68/I69*100)</f>
        <v/>
      </c>
    </row>
    <row r="69" spans="1:10" ht="25.5" customHeight="1" x14ac:dyDescent="0.2">
      <c r="A69" s="129"/>
      <c r="B69" s="135" t="s">
        <v>1</v>
      </c>
      <c r="C69" s="136"/>
      <c r="D69" s="137"/>
      <c r="E69" s="137"/>
      <c r="F69" s="142"/>
      <c r="G69" s="138"/>
      <c r="H69" s="138"/>
      <c r="I69" s="138">
        <f>I52+I53+I55+I56+I57+I58+I59+I60+I61+I62+I63+I64+I65+I66+I67+I68+I51+I54</f>
        <v>0</v>
      </c>
      <c r="J69" s="140" t="e">
        <f>SUM(J52:J67)+J68+J51</f>
        <v>#VALUE!</v>
      </c>
    </row>
    <row r="70" spans="1:10" x14ac:dyDescent="0.2">
      <c r="F70" s="87"/>
      <c r="G70" s="87"/>
      <c r="H70" s="87"/>
      <c r="I70" s="87"/>
      <c r="J70" s="88"/>
    </row>
    <row r="71" spans="1:10" x14ac:dyDescent="0.2">
      <c r="F71" s="87"/>
      <c r="G71" s="87"/>
      <c r="H71" s="87"/>
      <c r="I71" s="87"/>
      <c r="J71" s="88"/>
    </row>
    <row r="72" spans="1:10" x14ac:dyDescent="0.2">
      <c r="F72" s="87"/>
      <c r="G72" s="87"/>
      <c r="H72" s="87"/>
      <c r="I72" s="87"/>
      <c r="J72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C67:E67"/>
    <mergeCell ref="G27:I27"/>
    <mergeCell ref="C64:E64"/>
    <mergeCell ref="C65:E65"/>
    <mergeCell ref="C66:E66"/>
    <mergeCell ref="C63:E63"/>
    <mergeCell ref="C59:E59"/>
    <mergeCell ref="C60:E60"/>
    <mergeCell ref="C61:E61"/>
    <mergeCell ref="C62:E62"/>
    <mergeCell ref="C56:E56"/>
    <mergeCell ref="C51:E51"/>
    <mergeCell ref="C57:E57"/>
    <mergeCell ref="C58:E58"/>
    <mergeCell ref="C52:E52"/>
    <mergeCell ref="C53:E53"/>
    <mergeCell ref="C55:E55"/>
    <mergeCell ref="C40:E40"/>
    <mergeCell ref="C41:E41"/>
    <mergeCell ref="C42:E42"/>
    <mergeCell ref="C43:E43"/>
    <mergeCell ref="B44:E44"/>
    <mergeCell ref="C54:E54"/>
    <mergeCell ref="D36:E36"/>
    <mergeCell ref="G24:I24"/>
    <mergeCell ref="G23:I23"/>
    <mergeCell ref="E19:F19"/>
    <mergeCell ref="E20:F20"/>
    <mergeCell ref="I20:J20"/>
    <mergeCell ref="I21:J21"/>
    <mergeCell ref="G19:H19"/>
    <mergeCell ref="G20:H20"/>
    <mergeCell ref="G30:I30"/>
    <mergeCell ref="G25:I25"/>
    <mergeCell ref="I19:J19"/>
    <mergeCell ref="G29:I29"/>
    <mergeCell ref="D35:E35"/>
    <mergeCell ref="G35:I35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C68:E68"/>
    <mergeCell ref="B1:J1"/>
    <mergeCell ref="G26:I26"/>
    <mergeCell ref="G28:I28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7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5" t="s">
        <v>6</v>
      </c>
      <c r="B1" s="255"/>
      <c r="C1" s="256"/>
      <c r="D1" s="255"/>
      <c r="E1" s="255"/>
      <c r="F1" s="255"/>
      <c r="G1" s="255"/>
    </row>
    <row r="2" spans="1:7" ht="24.95" customHeight="1" x14ac:dyDescent="0.2">
      <c r="A2" s="50" t="s">
        <v>7</v>
      </c>
      <c r="B2" s="49"/>
      <c r="C2" s="257"/>
      <c r="D2" s="257"/>
      <c r="E2" s="257"/>
      <c r="F2" s="257"/>
      <c r="G2" s="258"/>
    </row>
    <row r="3" spans="1:7" ht="24.95" customHeight="1" x14ac:dyDescent="0.2">
      <c r="A3" s="50" t="s">
        <v>8</v>
      </c>
      <c r="B3" s="49"/>
      <c r="C3" s="257"/>
      <c r="D3" s="257"/>
      <c r="E3" s="257"/>
      <c r="F3" s="257"/>
      <c r="G3" s="258"/>
    </row>
    <row r="4" spans="1:7" ht="24.95" customHeight="1" x14ac:dyDescent="0.2">
      <c r="A4" s="50" t="s">
        <v>9</v>
      </c>
      <c r="B4" s="49"/>
      <c r="C4" s="257"/>
      <c r="D4" s="257"/>
      <c r="E4" s="257"/>
      <c r="F4" s="257"/>
      <c r="G4" s="258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E4964"/>
  <sheetViews>
    <sheetView workbookViewId="0">
      <pane ySplit="7" topLeftCell="A167" activePane="bottomLeft" state="frozen"/>
      <selection pane="bottomLeft" activeCell="AA187" sqref="AA187"/>
    </sheetView>
  </sheetViews>
  <sheetFormatPr defaultRowHeight="12.75" outlineLevelRow="1" x14ac:dyDescent="0.2"/>
  <cols>
    <col min="1" max="1" width="3.42578125" customWidth="1"/>
    <col min="2" max="2" width="12.5703125" style="126" customWidth="1"/>
    <col min="3" max="3" width="63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21" width="0" hidden="1" customWidth="1"/>
    <col min="26" max="26" width="0" hidden="1" customWidth="1"/>
    <col min="28" max="38" width="0" hidden="1" customWidth="1"/>
    <col min="50" max="50" width="98.7109375" customWidth="1"/>
  </cols>
  <sheetData>
    <row r="1" spans="1:30" ht="15.75" customHeight="1" x14ac:dyDescent="0.25">
      <c r="A1" s="259" t="s">
        <v>83</v>
      </c>
      <c r="B1" s="259"/>
      <c r="C1" s="259"/>
      <c r="D1" s="259"/>
      <c r="E1" s="259"/>
      <c r="F1" s="259"/>
      <c r="G1" s="259"/>
      <c r="AD1" t="s">
        <v>84</v>
      </c>
    </row>
    <row r="2" spans="1:30" ht="24.95" customHeight="1" x14ac:dyDescent="0.2">
      <c r="A2" s="50" t="s">
        <v>7</v>
      </c>
      <c r="B2" s="49" t="s">
        <v>207</v>
      </c>
      <c r="C2" s="260" t="s">
        <v>208</v>
      </c>
      <c r="D2" s="261"/>
      <c r="E2" s="261"/>
      <c r="F2" s="261"/>
      <c r="G2" s="262"/>
      <c r="AD2" t="s">
        <v>85</v>
      </c>
    </row>
    <row r="3" spans="1:30" ht="24.95" customHeight="1" x14ac:dyDescent="0.2">
      <c r="A3" s="50" t="s">
        <v>8</v>
      </c>
      <c r="B3" s="49" t="s">
        <v>42</v>
      </c>
      <c r="C3" s="260" t="s">
        <v>209</v>
      </c>
      <c r="D3" s="261"/>
      <c r="E3" s="261"/>
      <c r="F3" s="261"/>
      <c r="G3" s="262"/>
      <c r="Z3" s="126" t="s">
        <v>85</v>
      </c>
      <c r="AD3" t="s">
        <v>86</v>
      </c>
    </row>
    <row r="4" spans="1:30" ht="24.95" customHeight="1" x14ac:dyDescent="0.2">
      <c r="A4" s="144" t="s">
        <v>9</v>
      </c>
      <c r="B4" s="145" t="s">
        <v>207</v>
      </c>
      <c r="C4" s="263" t="s">
        <v>210</v>
      </c>
      <c r="D4" s="264"/>
      <c r="E4" s="264"/>
      <c r="F4" s="264"/>
      <c r="G4" s="265"/>
      <c r="AD4" t="s">
        <v>87</v>
      </c>
    </row>
    <row r="5" spans="1:30" x14ac:dyDescent="0.2">
      <c r="D5" s="10"/>
    </row>
    <row r="6" spans="1:30" ht="38.25" x14ac:dyDescent="0.2">
      <c r="A6" s="147" t="s">
        <v>88</v>
      </c>
      <c r="B6" s="149" t="s">
        <v>89</v>
      </c>
      <c r="C6" s="149" t="s">
        <v>90</v>
      </c>
      <c r="D6" s="148" t="s">
        <v>91</v>
      </c>
      <c r="E6" s="147" t="s">
        <v>92</v>
      </c>
      <c r="F6" s="146" t="s">
        <v>93</v>
      </c>
      <c r="G6" s="147" t="s">
        <v>28</v>
      </c>
      <c r="H6" s="150" t="s">
        <v>29</v>
      </c>
      <c r="I6" s="150" t="s">
        <v>94</v>
      </c>
      <c r="J6" s="150" t="s">
        <v>30</v>
      </c>
      <c r="K6" s="150" t="s">
        <v>95</v>
      </c>
      <c r="L6" s="150" t="s">
        <v>96</v>
      </c>
      <c r="M6" s="150" t="s">
        <v>97</v>
      </c>
      <c r="N6" s="150" t="s">
        <v>98</v>
      </c>
      <c r="O6" s="150" t="s">
        <v>99</v>
      </c>
      <c r="P6" s="150" t="s">
        <v>100</v>
      </c>
      <c r="Q6" s="150" t="s">
        <v>101</v>
      </c>
      <c r="R6" s="150" t="s">
        <v>102</v>
      </c>
      <c r="S6" s="150" t="s">
        <v>103</v>
      </c>
      <c r="T6" s="150" t="s">
        <v>104</v>
      </c>
      <c r="U6" s="150" t="s">
        <v>105</v>
      </c>
    </row>
    <row r="7" spans="1:30" hidden="1" x14ac:dyDescent="0.2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</row>
    <row r="8" spans="1:30" x14ac:dyDescent="0.2">
      <c r="A8" s="163" t="s">
        <v>106</v>
      </c>
      <c r="B8" s="164" t="s">
        <v>268</v>
      </c>
      <c r="C8" s="179" t="s">
        <v>269</v>
      </c>
      <c r="D8" s="165"/>
      <c r="E8" s="166"/>
      <c r="F8" s="167"/>
      <c r="G8" s="167">
        <f>G9+G12+G15+G18+G21+G24+G27</f>
        <v>0</v>
      </c>
      <c r="H8" s="167"/>
      <c r="I8" s="167">
        <v>503.4</v>
      </c>
      <c r="J8" s="167"/>
      <c r="K8" s="167">
        <v>93521.57</v>
      </c>
      <c r="L8" s="167"/>
      <c r="M8" s="167">
        <f>M9+M12+M15+M18+M21+M24+M27</f>
        <v>0</v>
      </c>
      <c r="N8" s="167"/>
      <c r="O8" s="167">
        <v>0</v>
      </c>
      <c r="P8" s="167"/>
      <c r="Q8" s="167">
        <v>0.89</v>
      </c>
      <c r="R8" s="168"/>
      <c r="S8" s="153"/>
      <c r="T8" s="153"/>
      <c r="U8" s="153"/>
    </row>
    <row r="9" spans="1:30" x14ac:dyDescent="0.2">
      <c r="A9" s="169">
        <v>1</v>
      </c>
      <c r="B9" s="170" t="s">
        <v>270</v>
      </c>
      <c r="C9" s="180" t="s">
        <v>271</v>
      </c>
      <c r="D9" s="171" t="s">
        <v>108</v>
      </c>
      <c r="E9" s="172">
        <f>6.3*1.8*0.25*2</f>
        <v>5.67</v>
      </c>
      <c r="F9" s="173"/>
      <c r="G9" s="174"/>
      <c r="H9" s="173"/>
      <c r="I9" s="174"/>
      <c r="J9" s="173"/>
      <c r="K9" s="174"/>
      <c r="L9" s="174"/>
      <c r="M9" s="174"/>
      <c r="N9" s="174">
        <v>0</v>
      </c>
      <c r="O9" s="174">
        <v>0</v>
      </c>
      <c r="P9" s="174">
        <v>0</v>
      </c>
      <c r="Q9" s="174">
        <v>0</v>
      </c>
      <c r="R9" s="175" t="s">
        <v>109</v>
      </c>
      <c r="S9" s="153"/>
      <c r="T9" s="153"/>
      <c r="U9" s="153"/>
    </row>
    <row r="10" spans="1:30" ht="24.75" customHeight="1" x14ac:dyDescent="0.2">
      <c r="A10" s="158"/>
      <c r="B10" s="159"/>
      <c r="C10" s="268" t="s">
        <v>272</v>
      </c>
      <c r="D10" s="269"/>
      <c r="E10" s="269"/>
      <c r="F10" s="269"/>
      <c r="G10" s="269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53"/>
      <c r="T10" s="153"/>
      <c r="U10" s="153"/>
    </row>
    <row r="11" spans="1:30" x14ac:dyDescent="0.2">
      <c r="A11" s="158"/>
      <c r="B11" s="159"/>
      <c r="C11" s="270"/>
      <c r="D11" s="271"/>
      <c r="E11" s="271"/>
      <c r="F11" s="271"/>
      <c r="G11" s="271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53"/>
      <c r="T11" s="153"/>
      <c r="U11" s="153"/>
    </row>
    <row r="12" spans="1:30" x14ac:dyDescent="0.2">
      <c r="A12" s="169">
        <v>2</v>
      </c>
      <c r="B12" s="170" t="s">
        <v>273</v>
      </c>
      <c r="C12" s="180" t="s">
        <v>274</v>
      </c>
      <c r="D12" s="171" t="s">
        <v>108</v>
      </c>
      <c r="E12" s="172">
        <f>E9*0.25</f>
        <v>1.4175</v>
      </c>
      <c r="F12" s="173"/>
      <c r="G12" s="174"/>
      <c r="H12" s="173"/>
      <c r="I12" s="174"/>
      <c r="J12" s="173"/>
      <c r="K12" s="174"/>
      <c r="L12" s="174"/>
      <c r="M12" s="174"/>
      <c r="N12" s="174">
        <v>0</v>
      </c>
      <c r="O12" s="174">
        <v>0</v>
      </c>
      <c r="P12" s="174">
        <v>0</v>
      </c>
      <c r="Q12" s="174">
        <v>0</v>
      </c>
      <c r="R12" s="175" t="s">
        <v>109</v>
      </c>
      <c r="S12" s="153"/>
      <c r="T12" s="153"/>
      <c r="U12" s="153"/>
    </row>
    <row r="13" spans="1:30" ht="12.75" customHeight="1" x14ac:dyDescent="0.2">
      <c r="A13" s="158"/>
      <c r="B13" s="159"/>
      <c r="C13" s="268" t="s">
        <v>272</v>
      </c>
      <c r="D13" s="269"/>
      <c r="E13" s="269"/>
      <c r="F13" s="269"/>
      <c r="G13" s="269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53"/>
      <c r="T13" s="153"/>
      <c r="U13" s="153"/>
    </row>
    <row r="14" spans="1:30" x14ac:dyDescent="0.2">
      <c r="A14" s="158"/>
      <c r="B14" s="159"/>
      <c r="C14" s="270"/>
      <c r="D14" s="271"/>
      <c r="E14" s="271"/>
      <c r="F14" s="271"/>
      <c r="G14" s="271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53"/>
      <c r="T14" s="153"/>
      <c r="U14" s="153"/>
    </row>
    <row r="15" spans="1:30" ht="22.5" x14ac:dyDescent="0.2">
      <c r="A15" s="169">
        <v>3</v>
      </c>
      <c r="B15" s="170" t="s">
        <v>275</v>
      </c>
      <c r="C15" s="180" t="s">
        <v>276</v>
      </c>
      <c r="D15" s="171" t="s">
        <v>108</v>
      </c>
      <c r="E15" s="172">
        <f>E9-E21</f>
        <v>4.7699999999999996</v>
      </c>
      <c r="F15" s="173"/>
      <c r="G15" s="174"/>
      <c r="H15" s="173"/>
      <c r="I15" s="174"/>
      <c r="J15" s="173"/>
      <c r="K15" s="174"/>
      <c r="L15" s="174"/>
      <c r="M15" s="174"/>
      <c r="N15" s="174">
        <v>0</v>
      </c>
      <c r="O15" s="174">
        <v>0</v>
      </c>
      <c r="P15" s="174">
        <v>0</v>
      </c>
      <c r="Q15" s="174">
        <v>0</v>
      </c>
      <c r="R15" s="175" t="s">
        <v>109</v>
      </c>
      <c r="S15" s="153"/>
      <c r="T15" s="153"/>
      <c r="U15" s="153"/>
    </row>
    <row r="16" spans="1:30" ht="12.75" customHeight="1" x14ac:dyDescent="0.2">
      <c r="A16" s="158"/>
      <c r="B16" s="159"/>
      <c r="C16" s="268" t="s">
        <v>277</v>
      </c>
      <c r="D16" s="269"/>
      <c r="E16" s="269"/>
      <c r="F16" s="269"/>
      <c r="G16" s="269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53"/>
      <c r="T16" s="153"/>
      <c r="U16" s="153"/>
    </row>
    <row r="17" spans="1:30" x14ac:dyDescent="0.2">
      <c r="A17" s="158"/>
      <c r="B17" s="159"/>
      <c r="C17" s="270"/>
      <c r="D17" s="271"/>
      <c r="E17" s="271"/>
      <c r="F17" s="271"/>
      <c r="G17" s="271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53"/>
      <c r="T17" s="153"/>
      <c r="U17" s="153"/>
    </row>
    <row r="18" spans="1:30" ht="22.5" x14ac:dyDescent="0.2">
      <c r="A18" s="169">
        <v>4</v>
      </c>
      <c r="B18" s="170" t="s">
        <v>278</v>
      </c>
      <c r="C18" s="180" t="s">
        <v>279</v>
      </c>
      <c r="D18" s="171" t="s">
        <v>108</v>
      </c>
      <c r="E18" s="172">
        <f>E15*8</f>
        <v>38.159999999999997</v>
      </c>
      <c r="F18" s="173"/>
      <c r="G18" s="174"/>
      <c r="H18" s="173"/>
      <c r="I18" s="174"/>
      <c r="J18" s="173"/>
      <c r="K18" s="174"/>
      <c r="L18" s="174"/>
      <c r="M18" s="174"/>
      <c r="N18" s="160"/>
      <c r="O18" s="160"/>
      <c r="P18" s="160"/>
      <c r="Q18" s="160"/>
      <c r="R18" s="175" t="s">
        <v>109</v>
      </c>
      <c r="S18" s="153"/>
      <c r="T18" s="153"/>
      <c r="U18" s="153"/>
    </row>
    <row r="19" spans="1:30" ht="12.75" customHeight="1" x14ac:dyDescent="0.2">
      <c r="A19" s="158"/>
      <c r="B19" s="159"/>
      <c r="C19" s="268" t="s">
        <v>277</v>
      </c>
      <c r="D19" s="269"/>
      <c r="E19" s="269"/>
      <c r="F19" s="269"/>
      <c r="G19" s="269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53"/>
      <c r="T19" s="153"/>
      <c r="U19" s="153"/>
    </row>
    <row r="20" spans="1:30" x14ac:dyDescent="0.2">
      <c r="A20" s="158"/>
      <c r="B20" s="159"/>
      <c r="C20" s="270"/>
      <c r="D20" s="271"/>
      <c r="E20" s="271"/>
      <c r="F20" s="271"/>
      <c r="G20" s="271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53"/>
      <c r="T20" s="153"/>
      <c r="U20" s="153"/>
    </row>
    <row r="21" spans="1:30" x14ac:dyDescent="0.2">
      <c r="A21" s="169">
        <v>5</v>
      </c>
      <c r="B21" s="170" t="s">
        <v>280</v>
      </c>
      <c r="C21" s="180" t="s">
        <v>281</v>
      </c>
      <c r="D21" s="171" t="s">
        <v>108</v>
      </c>
      <c r="E21" s="172">
        <f>0.2*0.15*30</f>
        <v>0.89999999999999991</v>
      </c>
      <c r="F21" s="173"/>
      <c r="G21" s="174"/>
      <c r="H21" s="173"/>
      <c r="I21" s="174"/>
      <c r="J21" s="173"/>
      <c r="K21" s="174"/>
      <c r="L21" s="174"/>
      <c r="M21" s="174"/>
      <c r="N21" s="174">
        <v>0</v>
      </c>
      <c r="O21" s="174">
        <v>0</v>
      </c>
      <c r="P21" s="174">
        <v>0</v>
      </c>
      <c r="Q21" s="174">
        <v>0</v>
      </c>
      <c r="R21" s="175" t="s">
        <v>109</v>
      </c>
      <c r="S21" s="153"/>
      <c r="T21" s="153"/>
      <c r="U21" s="153"/>
    </row>
    <row r="22" spans="1:30" ht="12.75" customHeight="1" x14ac:dyDescent="0.2">
      <c r="A22" s="158"/>
      <c r="B22" s="159"/>
      <c r="C22" s="268" t="s">
        <v>282</v>
      </c>
      <c r="D22" s="269"/>
      <c r="E22" s="269"/>
      <c r="F22" s="269"/>
      <c r="G22" s="269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53"/>
      <c r="T22" s="153"/>
      <c r="U22" s="153"/>
    </row>
    <row r="23" spans="1:30" x14ac:dyDescent="0.2">
      <c r="A23" s="158"/>
      <c r="B23" s="159"/>
      <c r="C23" s="270"/>
      <c r="D23" s="271"/>
      <c r="E23" s="271"/>
      <c r="F23" s="271"/>
      <c r="G23" s="271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53"/>
      <c r="T23" s="153"/>
      <c r="U23" s="153"/>
    </row>
    <row r="24" spans="1:30" ht="22.5" x14ac:dyDescent="0.2">
      <c r="A24" s="169">
        <v>6</v>
      </c>
      <c r="B24" s="170" t="s">
        <v>283</v>
      </c>
      <c r="C24" s="180" t="s">
        <v>284</v>
      </c>
      <c r="D24" s="171" t="s">
        <v>116</v>
      </c>
      <c r="E24" s="172">
        <v>75</v>
      </c>
      <c r="F24" s="173"/>
      <c r="G24" s="174"/>
      <c r="H24" s="173"/>
      <c r="I24" s="174"/>
      <c r="J24" s="173"/>
      <c r="K24" s="174"/>
      <c r="L24" s="174"/>
      <c r="M24" s="174"/>
      <c r="N24" s="174">
        <v>0</v>
      </c>
      <c r="O24" s="174">
        <v>0</v>
      </c>
      <c r="P24" s="174">
        <v>0</v>
      </c>
      <c r="Q24" s="174">
        <v>0</v>
      </c>
      <c r="R24" s="175" t="s">
        <v>109</v>
      </c>
      <c r="S24" s="153"/>
      <c r="T24" s="153"/>
      <c r="U24" s="153"/>
    </row>
    <row r="25" spans="1:30" ht="12.75" customHeight="1" x14ac:dyDescent="0.2">
      <c r="A25" s="158"/>
      <c r="B25" s="159"/>
      <c r="C25" s="268" t="s">
        <v>285</v>
      </c>
      <c r="D25" s="269"/>
      <c r="E25" s="269"/>
      <c r="F25" s="269"/>
      <c r="G25" s="269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53"/>
      <c r="T25" s="153"/>
      <c r="U25" s="153"/>
    </row>
    <row r="26" spans="1:30" x14ac:dyDescent="0.2">
      <c r="A26" s="158"/>
      <c r="B26" s="159"/>
      <c r="C26" s="270"/>
      <c r="D26" s="271"/>
      <c r="E26" s="271"/>
      <c r="F26" s="271"/>
      <c r="G26" s="271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53"/>
      <c r="T26" s="153"/>
      <c r="U26" s="153"/>
    </row>
    <row r="27" spans="1:30" x14ac:dyDescent="0.2">
      <c r="A27" s="169">
        <v>7</v>
      </c>
      <c r="B27" s="170" t="s">
        <v>286</v>
      </c>
      <c r="C27" s="180" t="s">
        <v>287</v>
      </c>
      <c r="D27" s="171" t="s">
        <v>108</v>
      </c>
      <c r="E27" s="172">
        <f>E15</f>
        <v>4.7699999999999996</v>
      </c>
      <c r="F27" s="173"/>
      <c r="G27" s="174"/>
      <c r="H27" s="173"/>
      <c r="I27" s="174"/>
      <c r="J27" s="173"/>
      <c r="K27" s="174"/>
      <c r="L27" s="174"/>
      <c r="M27" s="174"/>
      <c r="N27" s="174">
        <v>0</v>
      </c>
      <c r="O27" s="174">
        <v>0</v>
      </c>
      <c r="P27" s="174">
        <v>0</v>
      </c>
      <c r="Q27" s="174">
        <v>0</v>
      </c>
      <c r="R27" s="175" t="s">
        <v>109</v>
      </c>
      <c r="S27" s="153"/>
      <c r="T27" s="153"/>
      <c r="U27" s="153"/>
    </row>
    <row r="28" spans="1:30" x14ac:dyDescent="0.2">
      <c r="A28" s="158"/>
      <c r="B28" s="159"/>
      <c r="C28" s="274"/>
      <c r="D28" s="275"/>
      <c r="E28" s="275"/>
      <c r="F28" s="275"/>
      <c r="G28" s="275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53"/>
      <c r="T28" s="153"/>
      <c r="U28" s="153"/>
    </row>
    <row r="29" spans="1:30" x14ac:dyDescent="0.2">
      <c r="A29" s="163" t="s">
        <v>106</v>
      </c>
      <c r="B29" s="164" t="s">
        <v>52</v>
      </c>
      <c r="C29" s="179" t="s">
        <v>53</v>
      </c>
      <c r="D29" s="165"/>
      <c r="E29" s="166"/>
      <c r="F29" s="167"/>
      <c r="G29" s="167">
        <f>G30+G33+G36+G40</f>
        <v>0</v>
      </c>
      <c r="H29" s="167"/>
      <c r="I29" s="167">
        <f>SUM(I40:I45)</f>
        <v>0</v>
      </c>
      <c r="J29" s="167"/>
      <c r="K29" s="167">
        <f>SUM(K40:K45)</f>
        <v>0</v>
      </c>
      <c r="L29" s="167"/>
      <c r="M29" s="167">
        <f>M30+M33+M36+M40</f>
        <v>0</v>
      </c>
      <c r="N29" s="167"/>
      <c r="O29" s="167">
        <f>SUM(O40:O45)</f>
        <v>0</v>
      </c>
      <c r="P29" s="167"/>
      <c r="Q29" s="167">
        <f>SUM(Q40:Q45)</f>
        <v>0.4</v>
      </c>
      <c r="R29" s="162"/>
      <c r="S29" s="162">
        <f>SUM(S40:S45)</f>
        <v>6.39</v>
      </c>
      <c r="T29" s="162"/>
      <c r="U29" s="162"/>
      <c r="AD29" t="s">
        <v>107</v>
      </c>
    </row>
    <row r="30" spans="1:30" x14ac:dyDescent="0.2">
      <c r="A30" s="169">
        <v>8</v>
      </c>
      <c r="B30" s="170" t="s">
        <v>256</v>
      </c>
      <c r="C30" s="180" t="s">
        <v>257</v>
      </c>
      <c r="D30" s="171" t="s">
        <v>108</v>
      </c>
      <c r="E30" s="172">
        <f>2*0.12*6.1*1.5</f>
        <v>2.1959999999999997</v>
      </c>
      <c r="F30" s="173"/>
      <c r="G30" s="174"/>
      <c r="H30" s="173"/>
      <c r="I30" s="174"/>
      <c r="J30" s="173"/>
      <c r="K30" s="174"/>
      <c r="L30" s="174"/>
      <c r="M30" s="174"/>
      <c r="N30" s="174">
        <v>2.5249999999999999</v>
      </c>
      <c r="O30" s="174">
        <f>ROUND(E30*N30,2)</f>
        <v>5.54</v>
      </c>
      <c r="P30" s="174">
        <v>0</v>
      </c>
      <c r="Q30" s="174">
        <f>ROUND(E30*P30,2)</f>
        <v>0</v>
      </c>
      <c r="R30" s="162"/>
      <c r="S30" s="162"/>
      <c r="T30" s="162"/>
      <c r="U30" s="162"/>
    </row>
    <row r="31" spans="1:30" x14ac:dyDescent="0.2">
      <c r="A31" s="158"/>
      <c r="B31" s="159"/>
      <c r="C31" s="268" t="s">
        <v>258</v>
      </c>
      <c r="D31" s="269"/>
      <c r="E31" s="269"/>
      <c r="F31" s="269"/>
      <c r="G31" s="269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2"/>
      <c r="S31" s="162"/>
      <c r="T31" s="162"/>
      <c r="U31" s="162"/>
    </row>
    <row r="32" spans="1:30" x14ac:dyDescent="0.2">
      <c r="A32" s="158"/>
      <c r="B32" s="159"/>
      <c r="C32" s="270"/>
      <c r="D32" s="271"/>
      <c r="E32" s="271"/>
      <c r="F32" s="271"/>
      <c r="G32" s="271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2"/>
      <c r="S32" s="162"/>
      <c r="T32" s="162"/>
      <c r="U32" s="162"/>
    </row>
    <row r="33" spans="1:57" x14ac:dyDescent="0.2">
      <c r="A33" s="169">
        <v>9</v>
      </c>
      <c r="B33" s="170" t="s">
        <v>259</v>
      </c>
      <c r="C33" s="180" t="s">
        <v>260</v>
      </c>
      <c r="D33" s="171" t="s">
        <v>116</v>
      </c>
      <c r="E33" s="172">
        <f>0.2*15*2</f>
        <v>6</v>
      </c>
      <c r="F33" s="173"/>
      <c r="G33" s="174"/>
      <c r="H33" s="173"/>
      <c r="I33" s="174"/>
      <c r="J33" s="173"/>
      <c r="K33" s="174"/>
      <c r="L33" s="174"/>
      <c r="M33" s="174"/>
      <c r="N33" s="174">
        <v>3.9199999999999999E-2</v>
      </c>
      <c r="O33" s="174">
        <f>ROUND(E33*N33,2)</f>
        <v>0.24</v>
      </c>
      <c r="P33" s="174">
        <v>0</v>
      </c>
      <c r="Q33" s="174">
        <f>ROUND(E33*P33,2)</f>
        <v>0</v>
      </c>
      <c r="R33" s="162"/>
      <c r="S33" s="162"/>
      <c r="T33" s="162"/>
      <c r="U33" s="162"/>
    </row>
    <row r="34" spans="1:57" x14ac:dyDescent="0.2">
      <c r="A34" s="158"/>
      <c r="B34" s="159"/>
      <c r="C34" s="268" t="s">
        <v>261</v>
      </c>
      <c r="D34" s="269"/>
      <c r="E34" s="269"/>
      <c r="F34" s="269"/>
      <c r="G34" s="269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2"/>
      <c r="S34" s="162"/>
      <c r="T34" s="162"/>
      <c r="U34" s="162"/>
    </row>
    <row r="35" spans="1:57" x14ac:dyDescent="0.2">
      <c r="A35" s="158"/>
      <c r="B35" s="159"/>
      <c r="C35" s="270"/>
      <c r="D35" s="271"/>
      <c r="E35" s="271"/>
      <c r="F35" s="271"/>
      <c r="G35" s="271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2"/>
      <c r="S35" s="162"/>
      <c r="T35" s="162"/>
      <c r="U35" s="162"/>
    </row>
    <row r="36" spans="1:57" x14ac:dyDescent="0.2">
      <c r="A36" s="169">
        <v>10</v>
      </c>
      <c r="B36" s="170" t="s">
        <v>262</v>
      </c>
      <c r="C36" s="180" t="s">
        <v>263</v>
      </c>
      <c r="D36" s="171" t="s">
        <v>116</v>
      </c>
      <c r="E36" s="172">
        <f>E33</f>
        <v>6</v>
      </c>
      <c r="F36" s="173"/>
      <c r="G36" s="174"/>
      <c r="H36" s="173"/>
      <c r="I36" s="174"/>
      <c r="J36" s="173"/>
      <c r="K36" s="174"/>
      <c r="L36" s="174"/>
      <c r="M36" s="174"/>
      <c r="N36" s="174">
        <v>0</v>
      </c>
      <c r="O36" s="174">
        <f>ROUND(E36*N36,2)</f>
        <v>0</v>
      </c>
      <c r="P36" s="174">
        <v>0</v>
      </c>
      <c r="Q36" s="174">
        <f>ROUND(E36*P36,2)</f>
        <v>0</v>
      </c>
      <c r="R36" s="162"/>
      <c r="S36" s="162"/>
      <c r="T36" s="162"/>
      <c r="U36" s="162"/>
    </row>
    <row r="37" spans="1:57" x14ac:dyDescent="0.2">
      <c r="A37" s="158"/>
      <c r="B37" s="159"/>
      <c r="C37" s="268" t="s">
        <v>261</v>
      </c>
      <c r="D37" s="269"/>
      <c r="E37" s="269"/>
      <c r="F37" s="269"/>
      <c r="G37" s="269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2"/>
      <c r="S37" s="162"/>
      <c r="T37" s="162"/>
      <c r="U37" s="162"/>
    </row>
    <row r="38" spans="1:57" x14ac:dyDescent="0.2">
      <c r="A38" s="158"/>
      <c r="B38" s="159"/>
      <c r="C38" s="272" t="s">
        <v>264</v>
      </c>
      <c r="D38" s="273"/>
      <c r="E38" s="273"/>
      <c r="F38" s="273"/>
      <c r="G38" s="273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2"/>
      <c r="S38" s="162"/>
      <c r="T38" s="162"/>
      <c r="U38" s="162"/>
    </row>
    <row r="39" spans="1:57" x14ac:dyDescent="0.2">
      <c r="A39" s="158"/>
      <c r="B39" s="159"/>
      <c r="C39" s="184"/>
      <c r="D39" s="177"/>
      <c r="E39" s="177"/>
      <c r="F39" s="177"/>
      <c r="G39" s="177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2"/>
      <c r="S39" s="162"/>
      <c r="T39" s="162"/>
      <c r="U39" s="162"/>
    </row>
    <row r="40" spans="1:57" outlineLevel="1" x14ac:dyDescent="0.2">
      <c r="A40" s="169">
        <v>11</v>
      </c>
      <c r="B40" s="170" t="s">
        <v>117</v>
      </c>
      <c r="C40" s="180" t="s">
        <v>118</v>
      </c>
      <c r="D40" s="171" t="s">
        <v>116</v>
      </c>
      <c r="E40" s="172">
        <v>6.35</v>
      </c>
      <c r="F40" s="173"/>
      <c r="G40" s="174"/>
      <c r="H40" s="173"/>
      <c r="I40" s="174"/>
      <c r="J40" s="173"/>
      <c r="K40" s="174"/>
      <c r="L40" s="174"/>
      <c r="M40" s="174"/>
      <c r="N40" s="174">
        <v>0</v>
      </c>
      <c r="O40" s="174">
        <f>ROUND(E40*N40,2)</f>
        <v>0</v>
      </c>
      <c r="P40" s="174">
        <v>6.3E-2</v>
      </c>
      <c r="Q40" s="174">
        <f>ROUND(E40*P40,2)</f>
        <v>0.4</v>
      </c>
      <c r="R40" s="160">
        <v>1.006</v>
      </c>
      <c r="S40" s="160">
        <f>ROUND(E40*R40,2)</f>
        <v>6.39</v>
      </c>
      <c r="T40" s="160"/>
      <c r="U40" s="160" t="s">
        <v>110</v>
      </c>
      <c r="V40" s="151"/>
      <c r="W40" s="151"/>
      <c r="X40" s="151"/>
      <c r="Y40" s="151"/>
      <c r="Z40" s="151"/>
      <c r="AA40" s="151"/>
      <c r="AB40" s="151"/>
      <c r="AC40" s="151"/>
      <c r="AD40" s="151" t="s">
        <v>111</v>
      </c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</row>
    <row r="41" spans="1:57" outlineLevel="1" x14ac:dyDescent="0.2">
      <c r="A41" s="158"/>
      <c r="B41" s="159"/>
      <c r="C41" s="266" t="s">
        <v>119</v>
      </c>
      <c r="D41" s="267"/>
      <c r="E41" s="267"/>
      <c r="F41" s="267"/>
      <c r="G41" s="267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51"/>
      <c r="W41" s="151"/>
      <c r="X41" s="151"/>
      <c r="Y41" s="151"/>
      <c r="Z41" s="151"/>
      <c r="AA41" s="151"/>
      <c r="AB41" s="151"/>
      <c r="AC41" s="151"/>
      <c r="AD41" s="151" t="s">
        <v>115</v>
      </c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</row>
    <row r="42" spans="1:57" outlineLevel="1" x14ac:dyDescent="0.2">
      <c r="A42" s="158"/>
      <c r="B42" s="159"/>
      <c r="C42" s="272" t="s">
        <v>120</v>
      </c>
      <c r="D42" s="273"/>
      <c r="E42" s="273"/>
      <c r="F42" s="273"/>
      <c r="G42" s="273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51"/>
      <c r="W42" s="151"/>
      <c r="X42" s="151"/>
      <c r="Y42" s="151"/>
      <c r="Z42" s="151"/>
      <c r="AA42" s="151"/>
      <c r="AB42" s="151"/>
      <c r="AC42" s="151"/>
      <c r="AD42" s="151" t="s">
        <v>115</v>
      </c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</row>
    <row r="43" spans="1:57" outlineLevel="1" x14ac:dyDescent="0.2">
      <c r="A43" s="158"/>
      <c r="B43" s="159"/>
      <c r="C43" s="272" t="s">
        <v>121</v>
      </c>
      <c r="D43" s="273"/>
      <c r="E43" s="273"/>
      <c r="F43" s="273"/>
      <c r="G43" s="273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51"/>
      <c r="W43" s="151"/>
      <c r="X43" s="151"/>
      <c r="Y43" s="151"/>
      <c r="Z43" s="151"/>
      <c r="AA43" s="151"/>
      <c r="AB43" s="151"/>
      <c r="AC43" s="151"/>
      <c r="AD43" s="151" t="s">
        <v>115</v>
      </c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</row>
    <row r="44" spans="1:57" outlineLevel="1" x14ac:dyDescent="0.2">
      <c r="A44" s="158"/>
      <c r="B44" s="159"/>
      <c r="C44" s="272" t="s">
        <v>122</v>
      </c>
      <c r="D44" s="273"/>
      <c r="E44" s="273"/>
      <c r="F44" s="273"/>
      <c r="G44" s="273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51"/>
      <c r="W44" s="151"/>
      <c r="X44" s="151"/>
      <c r="Y44" s="151"/>
      <c r="Z44" s="151"/>
      <c r="AA44" s="151"/>
      <c r="AB44" s="151"/>
      <c r="AC44" s="151"/>
      <c r="AD44" s="151" t="s">
        <v>115</v>
      </c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</row>
    <row r="45" spans="1:57" outlineLevel="1" x14ac:dyDescent="0.2">
      <c r="A45" s="158"/>
      <c r="B45" s="159"/>
      <c r="C45" s="270"/>
      <c r="D45" s="271"/>
      <c r="E45" s="271"/>
      <c r="F45" s="271"/>
      <c r="G45" s="271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51"/>
      <c r="W45" s="151"/>
      <c r="X45" s="151"/>
      <c r="Y45" s="151"/>
      <c r="Z45" s="151"/>
      <c r="AA45" s="151"/>
      <c r="AB45" s="151"/>
      <c r="AC45" s="151"/>
      <c r="AD45" s="151" t="s">
        <v>113</v>
      </c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</row>
    <row r="46" spans="1:57" x14ac:dyDescent="0.2">
      <c r="A46" s="163" t="s">
        <v>106</v>
      </c>
      <c r="B46" s="164" t="s">
        <v>54</v>
      </c>
      <c r="C46" s="179" t="s">
        <v>55</v>
      </c>
      <c r="D46" s="165"/>
      <c r="E46" s="166"/>
      <c r="F46" s="167"/>
      <c r="G46" s="167">
        <f>G47+G50+G56+G53</f>
        <v>0</v>
      </c>
      <c r="H46" s="167"/>
      <c r="I46" s="167">
        <f>SUM(I47:I52)</f>
        <v>0</v>
      </c>
      <c r="J46" s="167"/>
      <c r="K46" s="167">
        <f>SUM(K47:K52)</f>
        <v>0</v>
      </c>
      <c r="L46" s="167"/>
      <c r="M46" s="167">
        <f>M47+M50+M56+M53</f>
        <v>0</v>
      </c>
      <c r="N46" s="167"/>
      <c r="O46" s="167">
        <f>SUM(O47:O52)</f>
        <v>0.39</v>
      </c>
      <c r="P46" s="167"/>
      <c r="Q46" s="167">
        <f>SUM(Q47:Q52)</f>
        <v>0</v>
      </c>
      <c r="R46" s="162"/>
      <c r="S46" s="162">
        <f>SUM(S47:S52)</f>
        <v>2.79</v>
      </c>
      <c r="T46" s="162"/>
      <c r="U46" s="162"/>
      <c r="AD46" t="s">
        <v>107</v>
      </c>
    </row>
    <row r="47" spans="1:57" outlineLevel="1" x14ac:dyDescent="0.2">
      <c r="A47" s="169">
        <v>12</v>
      </c>
      <c r="B47" s="170" t="s">
        <v>218</v>
      </c>
      <c r="C47" s="180" t="s">
        <v>217</v>
      </c>
      <c r="D47" s="171" t="s">
        <v>116</v>
      </c>
      <c r="E47" s="172">
        <f>0.8*2*2</f>
        <v>3.2</v>
      </c>
      <c r="F47" s="173"/>
      <c r="G47" s="174"/>
      <c r="H47" s="173"/>
      <c r="I47" s="174"/>
      <c r="J47" s="173"/>
      <c r="K47" s="174"/>
      <c r="L47" s="174"/>
      <c r="M47" s="174"/>
      <c r="N47" s="174">
        <v>7.4709999999999999E-2</v>
      </c>
      <c r="O47" s="174">
        <f>ROUND(E47*N47,2)</f>
        <v>0.24</v>
      </c>
      <c r="P47" s="174">
        <v>0</v>
      </c>
      <c r="Q47" s="174">
        <f>ROUND(E47*P47,2)</f>
        <v>0</v>
      </c>
      <c r="R47" s="160">
        <v>0.52915000000000001</v>
      </c>
      <c r="S47" s="160">
        <f>ROUND(E47*R47,2)</f>
        <v>1.69</v>
      </c>
      <c r="T47" s="160"/>
      <c r="U47" s="160" t="s">
        <v>110</v>
      </c>
      <c r="V47" s="151"/>
      <c r="W47" s="151"/>
      <c r="X47" s="151"/>
      <c r="Y47" s="151"/>
      <c r="Z47" s="151"/>
      <c r="AA47" s="151"/>
      <c r="AB47" s="151"/>
      <c r="AC47" s="151"/>
      <c r="AD47" s="151" t="s">
        <v>111</v>
      </c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</row>
    <row r="48" spans="1:57" outlineLevel="1" x14ac:dyDescent="0.2">
      <c r="A48" s="158"/>
      <c r="B48" s="159"/>
      <c r="C48" s="268" t="s">
        <v>216</v>
      </c>
      <c r="D48" s="269"/>
      <c r="E48" s="269"/>
      <c r="F48" s="269"/>
      <c r="G48" s="269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51"/>
      <c r="W48" s="151"/>
      <c r="X48" s="151"/>
      <c r="Y48" s="151"/>
      <c r="Z48" s="151"/>
      <c r="AA48" s="151"/>
      <c r="AB48" s="151"/>
      <c r="AC48" s="151"/>
      <c r="AD48" s="151" t="s">
        <v>112</v>
      </c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</row>
    <row r="49" spans="1:57" outlineLevel="1" x14ac:dyDescent="0.2">
      <c r="A49" s="158"/>
      <c r="B49" s="159"/>
      <c r="C49" s="270"/>
      <c r="D49" s="271"/>
      <c r="E49" s="271"/>
      <c r="F49" s="271"/>
      <c r="G49" s="271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51"/>
      <c r="W49" s="151"/>
      <c r="X49" s="151"/>
      <c r="Y49" s="151"/>
      <c r="Z49" s="151"/>
      <c r="AA49" s="151"/>
      <c r="AB49" s="151"/>
      <c r="AC49" s="151"/>
      <c r="AD49" s="151" t="s">
        <v>113</v>
      </c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</row>
    <row r="50" spans="1:57" outlineLevel="1" x14ac:dyDescent="0.2">
      <c r="A50" s="169">
        <v>13</v>
      </c>
      <c r="B50" s="170" t="s">
        <v>124</v>
      </c>
      <c r="C50" s="180" t="s">
        <v>125</v>
      </c>
      <c r="D50" s="171" t="s">
        <v>116</v>
      </c>
      <c r="E50" s="172">
        <v>1.25</v>
      </c>
      <c r="F50" s="173"/>
      <c r="G50" s="174"/>
      <c r="H50" s="173"/>
      <c r="I50" s="174"/>
      <c r="J50" s="173"/>
      <c r="K50" s="174"/>
      <c r="L50" s="174"/>
      <c r="M50" s="174"/>
      <c r="N50" s="174">
        <v>0.11795</v>
      </c>
      <c r="O50" s="174">
        <f>ROUND(E50*N50,2)</f>
        <v>0.15</v>
      </c>
      <c r="P50" s="174">
        <v>0</v>
      </c>
      <c r="Q50" s="174">
        <f>ROUND(E50*P50,2)</f>
        <v>0</v>
      </c>
      <c r="R50" s="160">
        <v>0.87629999999999997</v>
      </c>
      <c r="S50" s="160">
        <f>ROUND(E50*R50,2)</f>
        <v>1.1000000000000001</v>
      </c>
      <c r="T50" s="160"/>
      <c r="U50" s="160" t="s">
        <v>110</v>
      </c>
      <c r="V50" s="151"/>
      <c r="W50" s="151"/>
      <c r="X50" s="151"/>
      <c r="Y50" s="151"/>
      <c r="Z50" s="151"/>
      <c r="AA50" s="151"/>
      <c r="AB50" s="151"/>
      <c r="AC50" s="151"/>
      <c r="AD50" s="151" t="s">
        <v>111</v>
      </c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</row>
    <row r="51" spans="1:57" outlineLevel="1" x14ac:dyDescent="0.2">
      <c r="A51" s="158"/>
      <c r="B51" s="159"/>
      <c r="C51" s="268" t="s">
        <v>126</v>
      </c>
      <c r="D51" s="269"/>
      <c r="E51" s="269"/>
      <c r="F51" s="269"/>
      <c r="G51" s="269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51"/>
      <c r="W51" s="151"/>
      <c r="X51" s="151"/>
      <c r="Y51" s="151"/>
      <c r="Z51" s="151"/>
      <c r="AA51" s="151"/>
      <c r="AB51" s="151"/>
      <c r="AC51" s="151"/>
      <c r="AD51" s="151" t="s">
        <v>112</v>
      </c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</row>
    <row r="52" spans="1:57" outlineLevel="1" x14ac:dyDescent="0.2">
      <c r="A52" s="158"/>
      <c r="B52" s="159"/>
      <c r="C52" s="270"/>
      <c r="D52" s="271"/>
      <c r="E52" s="271"/>
      <c r="F52" s="271"/>
      <c r="G52" s="271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51"/>
      <c r="W52" s="151"/>
      <c r="X52" s="151"/>
      <c r="Y52" s="151"/>
      <c r="Z52" s="151"/>
      <c r="AA52" s="151"/>
      <c r="AB52" s="151"/>
      <c r="AC52" s="151"/>
      <c r="AD52" s="151" t="s">
        <v>113</v>
      </c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</row>
    <row r="53" spans="1:57" ht="12.75" customHeight="1" outlineLevel="1" x14ac:dyDescent="0.2">
      <c r="A53" s="169">
        <v>14</v>
      </c>
      <c r="B53" s="170" t="s">
        <v>291</v>
      </c>
      <c r="C53" s="180" t="s">
        <v>293</v>
      </c>
      <c r="D53" s="171" t="s">
        <v>123</v>
      </c>
      <c r="E53" s="172">
        <v>2</v>
      </c>
      <c r="F53" s="173"/>
      <c r="G53" s="174"/>
      <c r="H53" s="173"/>
      <c r="I53" s="174"/>
      <c r="J53" s="173"/>
      <c r="K53" s="174"/>
      <c r="L53" s="174"/>
      <c r="M53" s="174"/>
      <c r="N53" s="174">
        <v>0.11795</v>
      </c>
      <c r="O53" s="174">
        <f>ROUND(E53*N53,2)</f>
        <v>0.24</v>
      </c>
      <c r="P53" s="174">
        <v>0</v>
      </c>
      <c r="Q53" s="174">
        <f>ROUND(E53*P53,2)</f>
        <v>0</v>
      </c>
      <c r="R53" s="160"/>
      <c r="S53" s="160"/>
      <c r="T53" s="160"/>
      <c r="U53" s="160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</row>
    <row r="54" spans="1:57" ht="24.75" customHeight="1" outlineLevel="1" x14ac:dyDescent="0.2">
      <c r="A54" s="158"/>
      <c r="B54" s="159"/>
      <c r="C54" s="268" t="s">
        <v>292</v>
      </c>
      <c r="D54" s="269"/>
      <c r="E54" s="269"/>
      <c r="F54" s="269"/>
      <c r="G54" s="269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</row>
    <row r="55" spans="1:57" outlineLevel="1" x14ac:dyDescent="0.2">
      <c r="A55" s="158"/>
      <c r="B55" s="159"/>
      <c r="C55" s="276"/>
      <c r="D55" s="276"/>
      <c r="E55" s="276"/>
      <c r="F55" s="276"/>
      <c r="G55" s="276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</row>
    <row r="56" spans="1:57" outlineLevel="1" x14ac:dyDescent="0.2">
      <c r="A56" s="169">
        <v>15</v>
      </c>
      <c r="B56" s="170" t="s">
        <v>267</v>
      </c>
      <c r="C56" s="180" t="s">
        <v>265</v>
      </c>
      <c r="D56" s="171" t="s">
        <v>116</v>
      </c>
      <c r="E56" s="172">
        <f>6.1*1.5*2</f>
        <v>18.299999999999997</v>
      </c>
      <c r="F56" s="173"/>
      <c r="G56" s="174"/>
      <c r="H56" s="173"/>
      <c r="I56" s="174"/>
      <c r="J56" s="173"/>
      <c r="K56" s="174"/>
      <c r="L56" s="174"/>
      <c r="M56" s="174"/>
      <c r="N56" s="174">
        <v>0.20039999999999999</v>
      </c>
      <c r="O56" s="174">
        <f>ROUND(E56*N56,2)</f>
        <v>3.67</v>
      </c>
      <c r="P56" s="174">
        <v>0</v>
      </c>
      <c r="Q56" s="174">
        <f>ROUND(E56*P56,2)</f>
        <v>0</v>
      </c>
      <c r="R56" s="160"/>
      <c r="S56" s="160"/>
      <c r="T56" s="160"/>
      <c r="U56" s="160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</row>
    <row r="57" spans="1:57" outlineLevel="1" x14ac:dyDescent="0.2">
      <c r="A57" s="158"/>
      <c r="B57" s="159"/>
      <c r="C57" s="266" t="s">
        <v>266</v>
      </c>
      <c r="D57" s="267"/>
      <c r="E57" s="267"/>
      <c r="F57" s="267"/>
      <c r="G57" s="267"/>
      <c r="H57" s="161"/>
      <c r="I57" s="160"/>
      <c r="J57" s="161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</row>
    <row r="58" spans="1:57" outlineLevel="1" x14ac:dyDescent="0.2">
      <c r="A58" s="158"/>
      <c r="B58" s="159"/>
      <c r="C58" s="276"/>
      <c r="D58" s="276"/>
      <c r="E58" s="276"/>
      <c r="F58" s="276"/>
      <c r="G58" s="276"/>
      <c r="H58" s="161"/>
      <c r="I58" s="160"/>
      <c r="J58" s="161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</row>
    <row r="59" spans="1:57" outlineLevel="1" x14ac:dyDescent="0.2">
      <c r="A59" s="163" t="s">
        <v>106</v>
      </c>
      <c r="B59" s="164" t="s">
        <v>297</v>
      </c>
      <c r="C59" s="179" t="s">
        <v>298</v>
      </c>
      <c r="D59" s="165"/>
      <c r="E59" s="166"/>
      <c r="F59" s="167"/>
      <c r="G59" s="167">
        <f>G60</f>
        <v>0</v>
      </c>
      <c r="H59" s="167"/>
      <c r="I59" s="167">
        <v>2330.4499999999998</v>
      </c>
      <c r="J59" s="167"/>
      <c r="K59" s="167">
        <v>465.22</v>
      </c>
      <c r="L59" s="167"/>
      <c r="M59" s="167">
        <f>M60</f>
        <v>0</v>
      </c>
      <c r="N59" s="167"/>
      <c r="O59" s="167">
        <v>3.64</v>
      </c>
      <c r="P59" s="167"/>
      <c r="Q59" s="167">
        <v>0</v>
      </c>
      <c r="R59" s="168"/>
      <c r="S59" s="160"/>
      <c r="T59" s="160"/>
      <c r="U59" s="160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</row>
    <row r="60" spans="1:57" ht="22.5" outlineLevel="1" x14ac:dyDescent="0.2">
      <c r="A60" s="169">
        <v>26</v>
      </c>
      <c r="B60" s="170" t="s">
        <v>299</v>
      </c>
      <c r="C60" s="180" t="s">
        <v>300</v>
      </c>
      <c r="D60" s="171" t="s">
        <v>116</v>
      </c>
      <c r="E60" s="199">
        <f>E56</f>
        <v>18.299999999999997</v>
      </c>
      <c r="F60" s="192"/>
      <c r="G60" s="200"/>
      <c r="H60" s="193"/>
      <c r="I60" s="194"/>
      <c r="J60" s="193"/>
      <c r="K60" s="194"/>
      <c r="L60" s="191"/>
      <c r="M60" s="200"/>
      <c r="N60" s="160"/>
      <c r="O60" s="160"/>
      <c r="P60" s="160"/>
      <c r="Q60" s="160"/>
      <c r="R60" s="175" t="s">
        <v>109</v>
      </c>
      <c r="S60" s="160"/>
      <c r="T60" s="160"/>
      <c r="U60" s="160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</row>
    <row r="61" spans="1:57" outlineLevel="1" x14ac:dyDescent="0.2">
      <c r="A61" s="158"/>
      <c r="B61" s="159"/>
      <c r="C61" s="277"/>
      <c r="D61" s="277"/>
      <c r="E61" s="277"/>
      <c r="F61" s="277"/>
      <c r="G61" s="277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</row>
    <row r="62" spans="1:57" x14ac:dyDescent="0.2">
      <c r="A62" s="163" t="s">
        <v>106</v>
      </c>
      <c r="B62" s="164" t="s">
        <v>56</v>
      </c>
      <c r="C62" s="179" t="s">
        <v>57</v>
      </c>
      <c r="D62" s="165"/>
      <c r="E62" s="166"/>
      <c r="F62" s="167"/>
      <c r="G62" s="167">
        <f>G63+G66+G68+G74+G72</f>
        <v>0</v>
      </c>
      <c r="H62" s="167"/>
      <c r="I62" s="167">
        <f>SUM(I63:I65)</f>
        <v>0</v>
      </c>
      <c r="J62" s="167"/>
      <c r="K62" s="167">
        <f>SUM(K63:K65)</f>
        <v>0</v>
      </c>
      <c r="L62" s="167"/>
      <c r="M62" s="167">
        <f>M63+M66+M68+M74+M72</f>
        <v>0</v>
      </c>
      <c r="N62" s="167"/>
      <c r="O62" s="167">
        <f>SUM(O63:O65)</f>
        <v>1.78</v>
      </c>
      <c r="P62" s="167"/>
      <c r="Q62" s="167">
        <f>SUM(Q63:Q65)</f>
        <v>0</v>
      </c>
      <c r="R62" s="162"/>
      <c r="S62" s="162">
        <f>SUM(S63:S65)</f>
        <v>28.99</v>
      </c>
      <c r="T62" s="162"/>
      <c r="U62" s="162"/>
      <c r="AD62" t="s">
        <v>107</v>
      </c>
    </row>
    <row r="63" spans="1:57" outlineLevel="1" x14ac:dyDescent="0.2">
      <c r="A63" s="169">
        <v>16</v>
      </c>
      <c r="B63" s="170" t="s">
        <v>127</v>
      </c>
      <c r="C63" s="180" t="s">
        <v>190</v>
      </c>
      <c r="D63" s="171" t="s">
        <v>116</v>
      </c>
      <c r="E63" s="172">
        <f>E74</f>
        <v>60.4</v>
      </c>
      <c r="F63" s="173"/>
      <c r="G63" s="174"/>
      <c r="H63" s="173"/>
      <c r="I63" s="174"/>
      <c r="J63" s="173"/>
      <c r="K63" s="174"/>
      <c r="L63" s="174"/>
      <c r="M63" s="174"/>
      <c r="N63" s="174">
        <v>2.9399999999999999E-2</v>
      </c>
      <c r="O63" s="174">
        <f>ROUND(E63*N63,2)</f>
        <v>1.78</v>
      </c>
      <c r="P63" s="174">
        <v>0</v>
      </c>
      <c r="Q63" s="174">
        <f>ROUND(E63*P63,2)</f>
        <v>0</v>
      </c>
      <c r="R63" s="160">
        <v>0.48</v>
      </c>
      <c r="S63" s="160">
        <f>ROUND(E63*R63,2)</f>
        <v>28.99</v>
      </c>
      <c r="T63" s="160"/>
      <c r="U63" s="160" t="s">
        <v>110</v>
      </c>
      <c r="V63" s="151"/>
      <c r="W63" s="151"/>
      <c r="X63" s="151"/>
      <c r="Y63" s="151"/>
      <c r="Z63" s="151"/>
      <c r="AA63" s="151"/>
      <c r="AB63" s="151"/>
      <c r="AC63" s="151"/>
      <c r="AD63" s="151" t="s">
        <v>111</v>
      </c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</row>
    <row r="64" spans="1:57" outlineLevel="1" x14ac:dyDescent="0.2">
      <c r="A64" s="158"/>
      <c r="B64" s="159"/>
      <c r="C64" s="268" t="s">
        <v>128</v>
      </c>
      <c r="D64" s="269"/>
      <c r="E64" s="269"/>
      <c r="F64" s="269"/>
      <c r="G64" s="269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51"/>
      <c r="W64" s="151"/>
      <c r="X64" s="151"/>
      <c r="Y64" s="151"/>
      <c r="Z64" s="151"/>
      <c r="AA64" s="151"/>
      <c r="AB64" s="151"/>
      <c r="AC64" s="151"/>
      <c r="AD64" s="151" t="s">
        <v>112</v>
      </c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</row>
    <row r="65" spans="1:57" outlineLevel="1" x14ac:dyDescent="0.2">
      <c r="A65" s="158"/>
      <c r="B65" s="159"/>
      <c r="C65" s="270"/>
      <c r="D65" s="271"/>
      <c r="E65" s="271"/>
      <c r="F65" s="271"/>
      <c r="G65" s="271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51"/>
      <c r="W65" s="151"/>
      <c r="X65" s="151"/>
      <c r="Y65" s="151"/>
      <c r="Z65" s="151"/>
      <c r="AA65" s="151"/>
      <c r="AB65" s="151"/>
      <c r="AC65" s="151"/>
      <c r="AD65" s="151" t="s">
        <v>113</v>
      </c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</row>
    <row r="66" spans="1:57" outlineLevel="1" x14ac:dyDescent="0.2">
      <c r="A66" s="169">
        <v>17</v>
      </c>
      <c r="B66" s="170" t="s">
        <v>129</v>
      </c>
      <c r="C66" s="180" t="s">
        <v>130</v>
      </c>
      <c r="D66" s="171" t="s">
        <v>114</v>
      </c>
      <c r="E66" s="172">
        <f>11+7</f>
        <v>18</v>
      </c>
      <c r="F66" s="173"/>
      <c r="G66" s="174"/>
      <c r="H66" s="173"/>
      <c r="I66" s="174"/>
      <c r="J66" s="173"/>
      <c r="K66" s="174"/>
      <c r="L66" s="174"/>
      <c r="M66" s="174"/>
      <c r="N66" s="174">
        <v>3.7100000000000002E-3</v>
      </c>
      <c r="O66" s="174">
        <f>ROUND(E66*N66,2)</f>
        <v>7.0000000000000007E-2</v>
      </c>
      <c r="P66" s="174">
        <v>0</v>
      </c>
      <c r="Q66" s="174">
        <f>ROUND(E66*P66,2)</f>
        <v>0</v>
      </c>
      <c r="R66" s="160">
        <v>0.18179999999999999</v>
      </c>
      <c r="S66" s="160">
        <f>ROUND(E66*R66,2)</f>
        <v>3.27</v>
      </c>
      <c r="T66" s="160"/>
      <c r="U66" s="160" t="s">
        <v>110</v>
      </c>
      <c r="V66" s="151"/>
      <c r="W66" s="151"/>
      <c r="X66" s="151"/>
      <c r="Y66" s="151"/>
      <c r="Z66" s="151"/>
      <c r="AA66" s="151"/>
      <c r="AB66" s="151"/>
      <c r="AC66" s="151"/>
      <c r="AD66" s="151" t="s">
        <v>111</v>
      </c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</row>
    <row r="67" spans="1:57" outlineLevel="1" x14ac:dyDescent="0.2">
      <c r="A67" s="158"/>
      <c r="B67" s="159"/>
      <c r="C67" s="274"/>
      <c r="D67" s="275"/>
      <c r="E67" s="275"/>
      <c r="F67" s="275"/>
      <c r="G67" s="275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51"/>
      <c r="W67" s="151"/>
      <c r="X67" s="151"/>
      <c r="Y67" s="151"/>
      <c r="Z67" s="151"/>
      <c r="AA67" s="151"/>
      <c r="AB67" s="151"/>
      <c r="AC67" s="151"/>
      <c r="AD67" s="151" t="s">
        <v>113</v>
      </c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</row>
    <row r="68" spans="1:57" ht="22.5" outlineLevel="1" x14ac:dyDescent="0.2">
      <c r="A68" s="169">
        <v>18</v>
      </c>
      <c r="B68" s="170" t="s">
        <v>186</v>
      </c>
      <c r="C68" s="180" t="s">
        <v>185</v>
      </c>
      <c r="D68" s="171" t="s">
        <v>116</v>
      </c>
      <c r="E68" s="172">
        <f>1.8*2.15+6+(1.9+5.4+3.6)*2+1.8*2.7+18*3+7*2</f>
        <v>104.53</v>
      </c>
      <c r="F68" s="173"/>
      <c r="G68" s="174"/>
      <c r="H68" s="173"/>
      <c r="I68" s="174"/>
      <c r="J68" s="173"/>
      <c r="K68" s="174"/>
      <c r="L68" s="174"/>
      <c r="M68" s="174"/>
      <c r="N68" s="174">
        <v>2.9489999999999999E-2</v>
      </c>
      <c r="O68" s="174">
        <f>ROUND(E68*N68,2)</f>
        <v>3.08</v>
      </c>
      <c r="P68" s="174">
        <v>0</v>
      </c>
      <c r="Q68" s="174">
        <f>ROUND(E68*P68,2)</f>
        <v>0</v>
      </c>
      <c r="R68" s="160">
        <v>0.57889999999999997</v>
      </c>
      <c r="S68" s="160">
        <f>ROUND(E68*R68,2)</f>
        <v>60.51</v>
      </c>
      <c r="T68" s="160"/>
      <c r="U68" s="160" t="s">
        <v>110</v>
      </c>
      <c r="V68" s="151"/>
      <c r="W68" s="151"/>
      <c r="X68" s="151"/>
      <c r="Y68" s="151"/>
      <c r="Z68" s="151"/>
      <c r="AA68" s="151"/>
      <c r="AB68" s="151"/>
      <c r="AC68" s="151"/>
      <c r="AD68" s="151" t="s">
        <v>111</v>
      </c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</row>
    <row r="69" spans="1:57" outlineLevel="1" x14ac:dyDescent="0.2">
      <c r="A69" s="158"/>
      <c r="B69" s="159"/>
      <c r="C69" s="268" t="s">
        <v>187</v>
      </c>
      <c r="D69" s="269"/>
      <c r="E69" s="269"/>
      <c r="F69" s="269"/>
      <c r="G69" s="269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51"/>
      <c r="W69" s="151"/>
      <c r="X69" s="151"/>
      <c r="Y69" s="151"/>
      <c r="Z69" s="151"/>
      <c r="AA69" s="151"/>
      <c r="AB69" s="151"/>
      <c r="AC69" s="151"/>
      <c r="AD69" s="151" t="s">
        <v>112</v>
      </c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</row>
    <row r="70" spans="1:57" outlineLevel="1" x14ac:dyDescent="0.2">
      <c r="A70" s="158"/>
      <c r="B70" s="159"/>
      <c r="C70" s="272" t="s">
        <v>188</v>
      </c>
      <c r="D70" s="273"/>
      <c r="E70" s="273"/>
      <c r="F70" s="273"/>
      <c r="G70" s="273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51"/>
      <c r="W70" s="151"/>
      <c r="X70" s="151"/>
      <c r="Y70" s="151"/>
      <c r="Z70" s="151"/>
      <c r="AA70" s="151"/>
      <c r="AB70" s="151"/>
      <c r="AC70" s="151"/>
      <c r="AD70" s="151" t="s">
        <v>115</v>
      </c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</row>
    <row r="71" spans="1:57" outlineLevel="1" x14ac:dyDescent="0.2">
      <c r="A71" s="158"/>
      <c r="B71" s="159"/>
      <c r="C71" s="270"/>
      <c r="D71" s="271"/>
      <c r="E71" s="271"/>
      <c r="F71" s="271"/>
      <c r="G71" s="271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51"/>
      <c r="W71" s="151"/>
      <c r="X71" s="151"/>
      <c r="Y71" s="151"/>
      <c r="Z71" s="151"/>
      <c r="AA71" s="151"/>
      <c r="AB71" s="151"/>
      <c r="AC71" s="151"/>
      <c r="AD71" s="151" t="s">
        <v>113</v>
      </c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</row>
    <row r="72" spans="1:57" ht="22.5" outlineLevel="1" x14ac:dyDescent="0.2">
      <c r="A72" s="169">
        <v>19</v>
      </c>
      <c r="B72" s="170" t="s">
        <v>296</v>
      </c>
      <c r="C72" s="180" t="s">
        <v>294</v>
      </c>
      <c r="D72" s="171" t="s">
        <v>116</v>
      </c>
      <c r="E72" s="172">
        <v>17.87</v>
      </c>
      <c r="F72" s="173"/>
      <c r="G72" s="174"/>
      <c r="H72" s="173"/>
      <c r="I72" s="174"/>
      <c r="J72" s="173"/>
      <c r="K72" s="174"/>
      <c r="L72" s="174"/>
      <c r="M72" s="174"/>
      <c r="N72" s="174">
        <v>2.9489999999999999E-2</v>
      </c>
      <c r="O72" s="174">
        <f>ROUND(E72*N72,2)</f>
        <v>0.53</v>
      </c>
      <c r="P72" s="174">
        <v>0</v>
      </c>
      <c r="Q72" s="174">
        <f>ROUND(E72*P72,2)</f>
        <v>0</v>
      </c>
      <c r="R72" s="160"/>
      <c r="S72" s="160"/>
      <c r="T72" s="160"/>
      <c r="U72" s="160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</row>
    <row r="73" spans="1:57" outlineLevel="1" x14ac:dyDescent="0.2">
      <c r="A73" s="158"/>
      <c r="B73" s="159"/>
      <c r="C73" s="184"/>
      <c r="D73" s="177"/>
      <c r="E73" s="177"/>
      <c r="F73" s="177"/>
      <c r="G73" s="177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</row>
    <row r="74" spans="1:57" outlineLevel="1" x14ac:dyDescent="0.2">
      <c r="A74" s="169">
        <v>20</v>
      </c>
      <c r="B74" s="170" t="s">
        <v>295</v>
      </c>
      <c r="C74" s="180" t="s">
        <v>189</v>
      </c>
      <c r="D74" s="171" t="s">
        <v>116</v>
      </c>
      <c r="E74" s="172">
        <f>12.4+(5.4+3.6+1.9+1.9-0.8)*2*2</f>
        <v>60.4</v>
      </c>
      <c r="F74" s="173"/>
      <c r="G74" s="174"/>
      <c r="H74" s="173"/>
      <c r="I74" s="174"/>
      <c r="J74" s="173"/>
      <c r="K74" s="174"/>
      <c r="L74" s="174"/>
      <c r="M74" s="174"/>
      <c r="N74" s="174">
        <v>0</v>
      </c>
      <c r="O74" s="174">
        <f>ROUND(E74*N74,2)</f>
        <v>0</v>
      </c>
      <c r="P74" s="174">
        <v>6.3E-2</v>
      </c>
      <c r="Q74" s="174">
        <f>ROUND(E74*P74,2)</f>
        <v>3.81</v>
      </c>
      <c r="R74" s="160"/>
      <c r="S74" s="160"/>
      <c r="T74" s="160"/>
      <c r="U74" s="160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</row>
    <row r="75" spans="1:57" outlineLevel="1" x14ac:dyDescent="0.2">
      <c r="A75" s="158"/>
      <c r="B75" s="159"/>
      <c r="C75" s="266" t="s">
        <v>119</v>
      </c>
      <c r="D75" s="266"/>
      <c r="E75" s="266"/>
      <c r="F75" s="266"/>
      <c r="G75" s="266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</row>
    <row r="76" spans="1:57" outlineLevel="1" x14ac:dyDescent="0.2">
      <c r="A76" s="158"/>
      <c r="B76" s="159"/>
      <c r="C76" s="272" t="s">
        <v>120</v>
      </c>
      <c r="D76" s="272"/>
      <c r="E76" s="272"/>
      <c r="F76" s="272"/>
      <c r="G76" s="272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</row>
    <row r="77" spans="1:57" outlineLevel="1" x14ac:dyDescent="0.2">
      <c r="A77" s="158"/>
      <c r="B77" s="159"/>
      <c r="C77" s="272" t="s">
        <v>121</v>
      </c>
      <c r="D77" s="272"/>
      <c r="E77" s="272"/>
      <c r="F77" s="272"/>
      <c r="G77" s="272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</row>
    <row r="78" spans="1:57" outlineLevel="1" x14ac:dyDescent="0.2">
      <c r="A78" s="158"/>
      <c r="B78" s="159"/>
      <c r="C78" s="272" t="s">
        <v>122</v>
      </c>
      <c r="D78" s="272"/>
      <c r="E78" s="272"/>
      <c r="F78" s="272"/>
      <c r="G78" s="272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</row>
    <row r="79" spans="1:57" outlineLevel="1" x14ac:dyDescent="0.2">
      <c r="A79" s="158"/>
      <c r="B79" s="159"/>
      <c r="C79" s="184"/>
      <c r="D79" s="177"/>
      <c r="E79" s="177"/>
      <c r="F79" s="177"/>
      <c r="G79" s="177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</row>
    <row r="80" spans="1:57" x14ac:dyDescent="0.2">
      <c r="A80" s="163" t="s">
        <v>106</v>
      </c>
      <c r="B80" s="164" t="s">
        <v>58</v>
      </c>
      <c r="C80" s="179" t="s">
        <v>59</v>
      </c>
      <c r="D80" s="165"/>
      <c r="E80" s="166"/>
      <c r="F80" s="167"/>
      <c r="G80" s="167">
        <f>SUMIF(AD81:AD85,"&lt;&gt;NOR",G81:G85)</f>
        <v>0</v>
      </c>
      <c r="H80" s="167"/>
      <c r="I80" s="167">
        <f>SUM(I81:I85)</f>
        <v>0</v>
      </c>
      <c r="J80" s="167"/>
      <c r="K80" s="167">
        <f>SUM(K81:K85)</f>
        <v>0</v>
      </c>
      <c r="L80" s="167"/>
      <c r="M80" s="167">
        <f>SUM(M81:M85)</f>
        <v>0</v>
      </c>
      <c r="N80" s="167"/>
      <c r="O80" s="167">
        <f>SUM(O81:O85)</f>
        <v>16.399999999999999</v>
      </c>
      <c r="P80" s="167"/>
      <c r="Q80" s="167">
        <f>SUM(Q81:Q85)</f>
        <v>0</v>
      </c>
      <c r="R80" s="162"/>
      <c r="S80" s="162">
        <f>SUM(S81:S85)</f>
        <v>21.86</v>
      </c>
      <c r="T80" s="162"/>
      <c r="U80" s="162"/>
      <c r="AD80" t="s">
        <v>107</v>
      </c>
    </row>
    <row r="81" spans="1:57" outlineLevel="1" x14ac:dyDescent="0.2">
      <c r="A81" s="169">
        <v>21</v>
      </c>
      <c r="B81" s="170" t="s">
        <v>192</v>
      </c>
      <c r="C81" s="180" t="s">
        <v>131</v>
      </c>
      <c r="D81" s="171" t="s">
        <v>108</v>
      </c>
      <c r="E81" s="172">
        <f>14*0.12+1.8*2.15*0.12</f>
        <v>2.1444000000000001</v>
      </c>
      <c r="F81" s="173"/>
      <c r="G81" s="174"/>
      <c r="H81" s="173"/>
      <c r="I81" s="174"/>
      <c r="J81" s="173"/>
      <c r="K81" s="174"/>
      <c r="L81" s="174"/>
      <c r="M81" s="174"/>
      <c r="N81" s="174">
        <v>2.5</v>
      </c>
      <c r="O81" s="174">
        <f>ROUND(E81*N81,2)</f>
        <v>5.36</v>
      </c>
      <c r="P81" s="174">
        <v>0</v>
      </c>
      <c r="Q81" s="174">
        <f>ROUND(E81*P81,2)</f>
        <v>0</v>
      </c>
      <c r="R81" s="160">
        <v>4.4000000000000004</v>
      </c>
      <c r="S81" s="160">
        <f>ROUND(E81*R81,2)</f>
        <v>9.44</v>
      </c>
      <c r="T81" s="160"/>
      <c r="U81" s="160" t="s">
        <v>110</v>
      </c>
      <c r="V81" s="151"/>
      <c r="W81" s="151"/>
      <c r="X81" s="151"/>
      <c r="Y81" s="151"/>
      <c r="Z81" s="151"/>
      <c r="AA81" s="151"/>
      <c r="AB81" s="151"/>
      <c r="AC81" s="151"/>
      <c r="AD81" s="151" t="s">
        <v>111</v>
      </c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</row>
    <row r="82" spans="1:57" outlineLevel="1" x14ac:dyDescent="0.2">
      <c r="A82" s="158"/>
      <c r="B82" s="159"/>
      <c r="C82" s="268" t="s">
        <v>191</v>
      </c>
      <c r="D82" s="269"/>
      <c r="E82" s="269"/>
      <c r="F82" s="269"/>
      <c r="G82" s="269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51"/>
      <c r="W82" s="151"/>
      <c r="X82" s="151"/>
      <c r="Y82" s="151"/>
      <c r="Z82" s="151"/>
      <c r="AA82" s="151"/>
      <c r="AB82" s="151"/>
      <c r="AC82" s="151"/>
      <c r="AD82" s="151" t="s">
        <v>112</v>
      </c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</row>
    <row r="83" spans="1:57" outlineLevel="1" x14ac:dyDescent="0.2">
      <c r="A83" s="158"/>
      <c r="B83" s="159"/>
      <c r="C83" s="270"/>
      <c r="D83" s="271"/>
      <c r="E83" s="271"/>
      <c r="F83" s="271"/>
      <c r="G83" s="271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51"/>
      <c r="W83" s="151"/>
      <c r="X83" s="151"/>
      <c r="Y83" s="151"/>
      <c r="Z83" s="151"/>
      <c r="AA83" s="151"/>
      <c r="AB83" s="151"/>
      <c r="AC83" s="151"/>
      <c r="AD83" s="151" t="s">
        <v>113</v>
      </c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</row>
    <row r="84" spans="1:57" outlineLevel="1" x14ac:dyDescent="0.2">
      <c r="A84" s="169">
        <v>22</v>
      </c>
      <c r="B84" s="170" t="s">
        <v>194</v>
      </c>
      <c r="C84" s="180" t="s">
        <v>193</v>
      </c>
      <c r="D84" s="171" t="s">
        <v>116</v>
      </c>
      <c r="E84" s="172">
        <v>46</v>
      </c>
      <c r="F84" s="173"/>
      <c r="G84" s="174"/>
      <c r="H84" s="173"/>
      <c r="I84" s="174"/>
      <c r="J84" s="173"/>
      <c r="K84" s="174"/>
      <c r="L84" s="174"/>
      <c r="M84" s="174"/>
      <c r="N84" s="174">
        <v>0.24</v>
      </c>
      <c r="O84" s="174">
        <f>ROUND(E84*N84,2)</f>
        <v>11.04</v>
      </c>
      <c r="P84" s="174">
        <v>0</v>
      </c>
      <c r="Q84" s="174">
        <f>ROUND(E84*P84,2)</f>
        <v>0</v>
      </c>
      <c r="R84" s="160">
        <v>0.27</v>
      </c>
      <c r="S84" s="160">
        <f>ROUND(E84*R84,2)</f>
        <v>12.42</v>
      </c>
      <c r="T84" s="160"/>
      <c r="U84" s="160" t="s">
        <v>110</v>
      </c>
      <c r="V84" s="151"/>
      <c r="W84" s="151"/>
      <c r="X84" s="151"/>
      <c r="Y84" s="151"/>
      <c r="Z84" s="151"/>
      <c r="AA84" s="151"/>
      <c r="AB84" s="151"/>
      <c r="AC84" s="151"/>
      <c r="AD84" s="151" t="s">
        <v>111</v>
      </c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</row>
    <row r="85" spans="1:57" outlineLevel="1" x14ac:dyDescent="0.2">
      <c r="A85" s="158"/>
      <c r="B85" s="159"/>
      <c r="C85" s="274"/>
      <c r="D85" s="275"/>
      <c r="E85" s="275"/>
      <c r="F85" s="275"/>
      <c r="G85" s="275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51"/>
      <c r="W85" s="151"/>
      <c r="X85" s="151"/>
      <c r="Y85" s="151"/>
      <c r="Z85" s="151"/>
      <c r="AA85" s="151"/>
      <c r="AB85" s="151"/>
      <c r="AC85" s="151"/>
      <c r="AD85" s="151" t="s">
        <v>113</v>
      </c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</row>
    <row r="86" spans="1:57" x14ac:dyDescent="0.2">
      <c r="A86" s="163" t="s">
        <v>106</v>
      </c>
      <c r="B86" s="164" t="s">
        <v>60</v>
      </c>
      <c r="C86" s="179" t="s">
        <v>61</v>
      </c>
      <c r="D86" s="165"/>
      <c r="E86" s="166"/>
      <c r="F86" s="167"/>
      <c r="G86" s="167">
        <f>G87</f>
        <v>0</v>
      </c>
      <c r="H86" s="167"/>
      <c r="I86" s="167" t="e">
        <f>SUM(#REF!)</f>
        <v>#REF!</v>
      </c>
      <c r="J86" s="167"/>
      <c r="K86" s="167" t="e">
        <f>SUM(#REF!)</f>
        <v>#REF!</v>
      </c>
      <c r="L86" s="167"/>
      <c r="M86" s="167">
        <f>M87</f>
        <v>0</v>
      </c>
      <c r="N86" s="167"/>
      <c r="O86" s="167" t="e">
        <f>SUM(#REF!)</f>
        <v>#REF!</v>
      </c>
      <c r="P86" s="167"/>
      <c r="Q86" s="167" t="e">
        <f>SUM(#REF!)</f>
        <v>#REF!</v>
      </c>
      <c r="R86" s="162"/>
      <c r="S86" s="162" t="e">
        <f>SUM(#REF!)</f>
        <v>#REF!</v>
      </c>
      <c r="T86" s="162"/>
      <c r="U86" s="162"/>
      <c r="AD86" t="s">
        <v>107</v>
      </c>
    </row>
    <row r="87" spans="1:57" ht="22.5" outlineLevel="1" x14ac:dyDescent="0.2">
      <c r="A87" s="169">
        <v>23</v>
      </c>
      <c r="B87" s="170" t="s">
        <v>196</v>
      </c>
      <c r="C87" s="180" t="s">
        <v>195</v>
      </c>
      <c r="D87" s="171" t="s">
        <v>123</v>
      </c>
      <c r="E87" s="172">
        <v>1</v>
      </c>
      <c r="F87" s="173"/>
      <c r="G87" s="174"/>
      <c r="H87" s="173"/>
      <c r="I87" s="174"/>
      <c r="J87" s="173"/>
      <c r="K87" s="174"/>
      <c r="L87" s="174"/>
      <c r="M87" s="174"/>
      <c r="N87" s="174">
        <v>2.9569999999999999E-2</v>
      </c>
      <c r="O87" s="174">
        <f>ROUND(E87*N87,2)</f>
        <v>0.03</v>
      </c>
      <c r="P87" s="174">
        <v>0</v>
      </c>
      <c r="Q87" s="174">
        <f>ROUND(E87*P87,2)</f>
        <v>0</v>
      </c>
      <c r="R87" s="160"/>
      <c r="S87" s="160"/>
      <c r="T87" s="160"/>
      <c r="U87" s="160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</row>
    <row r="88" spans="1:57" outlineLevel="1" x14ac:dyDescent="0.2">
      <c r="A88" s="158"/>
      <c r="B88" s="159"/>
      <c r="C88" s="185"/>
      <c r="D88" s="186"/>
      <c r="E88" s="186"/>
      <c r="F88" s="186"/>
      <c r="G88" s="186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</row>
    <row r="89" spans="1:57" x14ac:dyDescent="0.2">
      <c r="A89" s="163" t="s">
        <v>106</v>
      </c>
      <c r="B89" s="164" t="s">
        <v>62</v>
      </c>
      <c r="C89" s="179" t="s">
        <v>63</v>
      </c>
      <c r="D89" s="165"/>
      <c r="E89" s="166"/>
      <c r="F89" s="167"/>
      <c r="G89" s="167">
        <f>SUMIF(AD90:AD101,"&lt;&gt;NOR",G90:G101)</f>
        <v>0</v>
      </c>
      <c r="H89" s="167"/>
      <c r="I89" s="167">
        <f>SUM(I90:I101)</f>
        <v>0</v>
      </c>
      <c r="J89" s="167"/>
      <c r="K89" s="167">
        <f>SUM(K90:K101)</f>
        <v>0</v>
      </c>
      <c r="L89" s="167"/>
      <c r="M89" s="167">
        <f>SUM(M90:M101)</f>
        <v>0</v>
      </c>
      <c r="N89" s="167"/>
      <c r="O89" s="167">
        <f>SUM(O90:O101)</f>
        <v>0</v>
      </c>
      <c r="P89" s="167"/>
      <c r="Q89" s="167">
        <f>SUM(Q90:Q101)</f>
        <v>0</v>
      </c>
      <c r="R89" s="162"/>
      <c r="S89" s="162">
        <f>SUM(S90:S101)</f>
        <v>4.37</v>
      </c>
      <c r="T89" s="162"/>
      <c r="U89" s="162"/>
      <c r="AD89" t="s">
        <v>107</v>
      </c>
    </row>
    <row r="90" spans="1:57" outlineLevel="1" x14ac:dyDescent="0.2">
      <c r="A90" s="169">
        <v>24</v>
      </c>
      <c r="B90" s="170" t="s">
        <v>132</v>
      </c>
      <c r="C90" s="180" t="s">
        <v>225</v>
      </c>
      <c r="D90" s="171" t="s">
        <v>114</v>
      </c>
      <c r="E90" s="172">
        <v>19</v>
      </c>
      <c r="F90" s="173"/>
      <c r="G90" s="174"/>
      <c r="H90" s="173"/>
      <c r="I90" s="174"/>
      <c r="J90" s="173"/>
      <c r="K90" s="174"/>
      <c r="L90" s="174"/>
      <c r="M90" s="174"/>
      <c r="N90" s="174">
        <v>0</v>
      </c>
      <c r="O90" s="174">
        <f>ROUND(E90*N90,2)</f>
        <v>0</v>
      </c>
      <c r="P90" s="174">
        <v>0</v>
      </c>
      <c r="Q90" s="174">
        <f>ROUND(E90*P90,2)</f>
        <v>0</v>
      </c>
      <c r="R90" s="160">
        <v>4.3999999999999997E-2</v>
      </c>
      <c r="S90" s="160">
        <f>ROUND(E90*R90,2)</f>
        <v>0.84</v>
      </c>
      <c r="T90" s="160"/>
      <c r="U90" s="160" t="s">
        <v>110</v>
      </c>
      <c r="V90" s="151"/>
      <c r="W90" s="151"/>
      <c r="X90" s="151"/>
      <c r="Y90" s="151"/>
      <c r="Z90" s="151"/>
      <c r="AA90" s="151"/>
      <c r="AB90" s="151"/>
      <c r="AC90" s="151"/>
      <c r="AD90" s="151" t="s">
        <v>111</v>
      </c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</row>
    <row r="91" spans="1:57" outlineLevel="1" x14ac:dyDescent="0.2">
      <c r="A91" s="158"/>
      <c r="B91" s="159"/>
      <c r="C91" s="268" t="s">
        <v>226</v>
      </c>
      <c r="D91" s="269"/>
      <c r="E91" s="269"/>
      <c r="F91" s="269"/>
      <c r="G91" s="269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51"/>
      <c r="W91" s="151"/>
      <c r="X91" s="151"/>
      <c r="Y91" s="151"/>
      <c r="Z91" s="151"/>
      <c r="AA91" s="151"/>
      <c r="AB91" s="151"/>
      <c r="AC91" s="151"/>
      <c r="AD91" s="151" t="s">
        <v>112</v>
      </c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76" t="str">
        <f>C91</f>
        <v>dodávka, montáže, fitinky a návleková izolace</v>
      </c>
      <c r="AY91" s="151"/>
      <c r="AZ91" s="151"/>
      <c r="BA91" s="151"/>
      <c r="BB91" s="151"/>
      <c r="BC91" s="151"/>
      <c r="BD91" s="151"/>
      <c r="BE91" s="151"/>
    </row>
    <row r="92" spans="1:57" outlineLevel="1" x14ac:dyDescent="0.2">
      <c r="A92" s="158"/>
      <c r="B92" s="159"/>
      <c r="C92" s="270"/>
      <c r="D92" s="271"/>
      <c r="E92" s="271"/>
      <c r="F92" s="271"/>
      <c r="G92" s="271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51"/>
      <c r="W92" s="151"/>
      <c r="X92" s="151"/>
      <c r="Y92" s="151"/>
      <c r="Z92" s="151"/>
      <c r="AA92" s="151"/>
      <c r="AB92" s="151"/>
      <c r="AC92" s="151"/>
      <c r="AD92" s="151" t="s">
        <v>113</v>
      </c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</row>
    <row r="93" spans="1:57" outlineLevel="1" x14ac:dyDescent="0.2">
      <c r="A93" s="169">
        <v>25</v>
      </c>
      <c r="B93" s="170" t="s">
        <v>197</v>
      </c>
      <c r="C93" s="180" t="s">
        <v>227</v>
      </c>
      <c r="D93" s="171" t="s">
        <v>114</v>
      </c>
      <c r="E93" s="172">
        <v>19</v>
      </c>
      <c r="F93" s="173"/>
      <c r="G93" s="174"/>
      <c r="H93" s="173"/>
      <c r="I93" s="174"/>
      <c r="J93" s="173"/>
      <c r="K93" s="174"/>
      <c r="L93" s="174"/>
      <c r="M93" s="174"/>
      <c r="N93" s="174">
        <v>0</v>
      </c>
      <c r="O93" s="174">
        <f>ROUND(E93*N93,2)</f>
        <v>0</v>
      </c>
      <c r="P93" s="174">
        <v>0</v>
      </c>
      <c r="Q93" s="174">
        <f>ROUND(E93*P93,2)</f>
        <v>0</v>
      </c>
      <c r="R93" s="160">
        <v>0.15</v>
      </c>
      <c r="S93" s="160">
        <f>ROUND(E93*R93,2)</f>
        <v>2.85</v>
      </c>
      <c r="T93" s="160"/>
      <c r="U93" s="160" t="s">
        <v>110</v>
      </c>
      <c r="V93" s="151"/>
      <c r="W93" s="151"/>
      <c r="X93" s="151"/>
      <c r="Y93" s="151"/>
      <c r="Z93" s="151"/>
      <c r="AA93" s="151"/>
      <c r="AB93" s="151"/>
      <c r="AC93" s="151"/>
      <c r="AD93" s="151" t="s">
        <v>111</v>
      </c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</row>
    <row r="94" spans="1:57" outlineLevel="1" x14ac:dyDescent="0.2">
      <c r="A94" s="158"/>
      <c r="B94" s="159"/>
      <c r="C94" s="268" t="s">
        <v>134</v>
      </c>
      <c r="D94" s="269"/>
      <c r="E94" s="269"/>
      <c r="F94" s="269"/>
      <c r="G94" s="269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51"/>
      <c r="W94" s="151"/>
      <c r="X94" s="151"/>
      <c r="Y94" s="151"/>
      <c r="Z94" s="151"/>
      <c r="AA94" s="151"/>
      <c r="AB94" s="151"/>
      <c r="AC94" s="151"/>
      <c r="AD94" s="151" t="s">
        <v>112</v>
      </c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76" t="str">
        <f>C94</f>
        <v>napuštění a vypuštění vody, dodání vody a desinfekčního prostředku, náklady na bakteriologický rozbor vody,</v>
      </c>
      <c r="AY94" s="151"/>
      <c r="AZ94" s="151"/>
      <c r="BA94" s="151"/>
      <c r="BB94" s="151"/>
      <c r="BC94" s="151"/>
      <c r="BD94" s="151"/>
      <c r="BE94" s="151"/>
    </row>
    <row r="95" spans="1:57" outlineLevel="1" x14ac:dyDescent="0.2">
      <c r="A95" s="158"/>
      <c r="B95" s="159"/>
      <c r="C95" s="270"/>
      <c r="D95" s="271"/>
      <c r="E95" s="271"/>
      <c r="F95" s="271"/>
      <c r="G95" s="271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51"/>
      <c r="W95" s="151"/>
      <c r="X95" s="151"/>
      <c r="Y95" s="151"/>
      <c r="Z95" s="151"/>
      <c r="AA95" s="151"/>
      <c r="AB95" s="151"/>
      <c r="AC95" s="151"/>
      <c r="AD95" s="151" t="s">
        <v>113</v>
      </c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</row>
    <row r="96" spans="1:57" outlineLevel="1" x14ac:dyDescent="0.2">
      <c r="A96" s="169">
        <v>26</v>
      </c>
      <c r="B96" s="170" t="s">
        <v>133</v>
      </c>
      <c r="C96" s="180" t="s">
        <v>228</v>
      </c>
      <c r="D96" s="171" t="s">
        <v>114</v>
      </c>
      <c r="E96" s="172">
        <v>3</v>
      </c>
      <c r="F96" s="173"/>
      <c r="G96" s="174"/>
      <c r="H96" s="173"/>
      <c r="I96" s="174"/>
      <c r="J96" s="173"/>
      <c r="K96" s="174"/>
      <c r="L96" s="174"/>
      <c r="M96" s="174"/>
      <c r="N96" s="174">
        <v>0</v>
      </c>
      <c r="O96" s="174">
        <f>ROUND(E96*N96,2)</f>
        <v>0</v>
      </c>
      <c r="P96" s="174">
        <v>0</v>
      </c>
      <c r="Q96" s="174">
        <f>ROUND(E96*P96,2)</f>
        <v>0</v>
      </c>
      <c r="R96" s="160"/>
      <c r="S96" s="160"/>
      <c r="T96" s="160"/>
      <c r="U96" s="160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</row>
    <row r="97" spans="1:57" outlineLevel="1" x14ac:dyDescent="0.2">
      <c r="A97" s="158"/>
      <c r="B97" s="159"/>
      <c r="C97" s="268" t="s">
        <v>229</v>
      </c>
      <c r="D97" s="269"/>
      <c r="E97" s="269"/>
      <c r="F97" s="269"/>
      <c r="G97" s="269"/>
      <c r="H97" s="161"/>
      <c r="I97" s="160"/>
      <c r="J97" s="161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</row>
    <row r="98" spans="1:57" outlineLevel="1" x14ac:dyDescent="0.2">
      <c r="A98" s="158"/>
      <c r="B98" s="159"/>
      <c r="C98" s="184"/>
      <c r="D98" s="177"/>
      <c r="E98" s="177"/>
      <c r="F98" s="177"/>
      <c r="G98" s="177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</row>
    <row r="99" spans="1:57" outlineLevel="1" x14ac:dyDescent="0.2">
      <c r="A99" s="169">
        <v>27</v>
      </c>
      <c r="B99" s="170" t="s">
        <v>135</v>
      </c>
      <c r="C99" s="180" t="s">
        <v>230</v>
      </c>
      <c r="D99" s="171" t="s">
        <v>157</v>
      </c>
      <c r="E99" s="172">
        <v>1</v>
      </c>
      <c r="F99" s="173"/>
      <c r="G99" s="174"/>
      <c r="H99" s="173"/>
      <c r="I99" s="174"/>
      <c r="J99" s="173"/>
      <c r="K99" s="174"/>
      <c r="L99" s="174"/>
      <c r="M99" s="174"/>
      <c r="N99" s="174">
        <v>4.6800000000000001E-3</v>
      </c>
      <c r="O99" s="174">
        <f>ROUND(E99*N99,2)</f>
        <v>0</v>
      </c>
      <c r="P99" s="174">
        <v>0</v>
      </c>
      <c r="Q99" s="174">
        <f>ROUND(E99*P99,2)</f>
        <v>0</v>
      </c>
      <c r="R99" s="160">
        <v>0.68</v>
      </c>
      <c r="S99" s="160">
        <f>ROUND(E99*R99,2)</f>
        <v>0.68</v>
      </c>
      <c r="T99" s="160"/>
      <c r="U99" s="160" t="s">
        <v>110</v>
      </c>
      <c r="V99" s="151"/>
      <c r="W99" s="151"/>
      <c r="X99" s="151"/>
      <c r="Y99" s="151"/>
      <c r="Z99" s="151"/>
      <c r="AA99" s="151"/>
      <c r="AB99" s="151"/>
      <c r="AC99" s="151"/>
      <c r="AD99" s="151" t="s">
        <v>111</v>
      </c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</row>
    <row r="100" spans="1:57" outlineLevel="1" x14ac:dyDescent="0.2">
      <c r="A100" s="158"/>
      <c r="B100" s="159"/>
      <c r="C100" s="268" t="s">
        <v>231</v>
      </c>
      <c r="D100" s="269"/>
      <c r="E100" s="269"/>
      <c r="F100" s="269"/>
      <c r="G100" s="269"/>
      <c r="H100" s="161"/>
      <c r="I100" s="160"/>
      <c r="J100" s="161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</row>
    <row r="101" spans="1:57" outlineLevel="1" x14ac:dyDescent="0.2">
      <c r="A101" s="158"/>
      <c r="B101" s="159"/>
      <c r="C101" s="270"/>
      <c r="D101" s="271"/>
      <c r="E101" s="271"/>
      <c r="F101" s="271"/>
      <c r="G101" s="271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51"/>
      <c r="W101" s="151"/>
      <c r="X101" s="151"/>
      <c r="Y101" s="151"/>
      <c r="Z101" s="151"/>
      <c r="AA101" s="151"/>
      <c r="AB101" s="151"/>
      <c r="AC101" s="151"/>
      <c r="AD101" s="151" t="s">
        <v>113</v>
      </c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</row>
    <row r="102" spans="1:57" x14ac:dyDescent="0.2">
      <c r="A102" s="163" t="s">
        <v>106</v>
      </c>
      <c r="B102" s="164" t="s">
        <v>64</v>
      </c>
      <c r="C102" s="179" t="s">
        <v>65</v>
      </c>
      <c r="D102" s="165"/>
      <c r="E102" s="166"/>
      <c r="F102" s="167"/>
      <c r="G102" s="167">
        <f>SUMIF(AD103:AD104,"&lt;&gt;NOR",G103:G104)</f>
        <v>0</v>
      </c>
      <c r="H102" s="167"/>
      <c r="I102" s="167">
        <f>SUM(I103:I104)</f>
        <v>0</v>
      </c>
      <c r="J102" s="167"/>
      <c r="K102" s="167">
        <f>SUM(K103:K104)</f>
        <v>0</v>
      </c>
      <c r="L102" s="167"/>
      <c r="M102" s="167">
        <f>SUM(M103:M104)</f>
        <v>0</v>
      </c>
      <c r="N102" s="167"/>
      <c r="O102" s="167">
        <f>SUM(O103:O104)</f>
        <v>0</v>
      </c>
      <c r="P102" s="167"/>
      <c r="Q102" s="167">
        <f>SUM(Q103:Q104)</f>
        <v>0</v>
      </c>
      <c r="R102" s="162"/>
      <c r="S102" s="162">
        <f>SUM(S103:S104)</f>
        <v>7</v>
      </c>
      <c r="T102" s="162"/>
      <c r="U102" s="162"/>
      <c r="AD102" t="s">
        <v>107</v>
      </c>
    </row>
    <row r="103" spans="1:57" ht="56.25" outlineLevel="1" x14ac:dyDescent="0.2">
      <c r="A103" s="169">
        <v>28</v>
      </c>
      <c r="B103" s="170" t="s">
        <v>136</v>
      </c>
      <c r="C103" s="180" t="s">
        <v>137</v>
      </c>
      <c r="D103" s="171" t="s">
        <v>116</v>
      </c>
      <c r="E103" s="172">
        <f>1.8*2.15+14+1.8*2.7</f>
        <v>22.73</v>
      </c>
      <c r="F103" s="173"/>
      <c r="G103" s="174"/>
      <c r="H103" s="173"/>
      <c r="I103" s="174"/>
      <c r="J103" s="173"/>
      <c r="K103" s="174"/>
      <c r="L103" s="174"/>
      <c r="M103" s="174"/>
      <c r="N103" s="174">
        <v>4.0000000000000003E-5</v>
      </c>
      <c r="O103" s="174">
        <f>ROUND(E103*N103,2)</f>
        <v>0</v>
      </c>
      <c r="P103" s="174">
        <v>0</v>
      </c>
      <c r="Q103" s="174">
        <f>ROUND(E103*P103,2)</f>
        <v>0</v>
      </c>
      <c r="R103" s="160">
        <v>0.308</v>
      </c>
      <c r="S103" s="160">
        <f>ROUND(E103*R103,2)</f>
        <v>7</v>
      </c>
      <c r="T103" s="160"/>
      <c r="U103" s="160" t="s">
        <v>110</v>
      </c>
      <c r="V103" s="151"/>
      <c r="W103" s="151"/>
      <c r="X103" s="151"/>
      <c r="Y103" s="151"/>
      <c r="Z103" s="151"/>
      <c r="AA103" s="151"/>
      <c r="AB103" s="151"/>
      <c r="AC103" s="151"/>
      <c r="AD103" s="151" t="s">
        <v>111</v>
      </c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</row>
    <row r="104" spans="1:57" outlineLevel="1" x14ac:dyDescent="0.2">
      <c r="A104" s="158"/>
      <c r="B104" s="159"/>
      <c r="C104" s="274"/>
      <c r="D104" s="275"/>
      <c r="E104" s="275"/>
      <c r="F104" s="275"/>
      <c r="G104" s="275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51"/>
      <c r="W104" s="151"/>
      <c r="X104" s="151"/>
      <c r="Y104" s="151"/>
      <c r="Z104" s="151"/>
      <c r="AA104" s="151"/>
      <c r="AB104" s="151"/>
      <c r="AC104" s="151"/>
      <c r="AD104" s="151" t="s">
        <v>113</v>
      </c>
      <c r="AE104" s="151"/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</row>
    <row r="105" spans="1:57" x14ac:dyDescent="0.2">
      <c r="A105" s="163" t="s">
        <v>106</v>
      </c>
      <c r="B105" s="164" t="s">
        <v>66</v>
      </c>
      <c r="C105" s="179" t="s">
        <v>67</v>
      </c>
      <c r="D105" s="165"/>
      <c r="E105" s="166"/>
      <c r="F105" s="167"/>
      <c r="G105" s="167">
        <f>SUMIF(AD106:AD125,"&lt;&gt;NOR",G106:G125)</f>
        <v>0</v>
      </c>
      <c r="H105" s="167"/>
      <c r="I105" s="167">
        <f>SUM(I106:I125)</f>
        <v>0</v>
      </c>
      <c r="J105" s="167"/>
      <c r="K105" s="167">
        <f>SUM(K106:K125)</f>
        <v>0</v>
      </c>
      <c r="L105" s="167"/>
      <c r="M105" s="167">
        <f>SUM(M106:M125)</f>
        <v>0</v>
      </c>
      <c r="N105" s="167"/>
      <c r="O105" s="167">
        <f>SUM(O106:O125)</f>
        <v>0.01</v>
      </c>
      <c r="P105" s="167"/>
      <c r="Q105" s="167">
        <f>SUM(Q106:Q125)</f>
        <v>10.530000000000001</v>
      </c>
      <c r="R105" s="162"/>
      <c r="S105" s="162">
        <f>SUM(S106:S125)</f>
        <v>64.69</v>
      </c>
      <c r="T105" s="162"/>
      <c r="U105" s="162"/>
      <c r="AD105" t="s">
        <v>107</v>
      </c>
    </row>
    <row r="106" spans="1:57" outlineLevel="1" x14ac:dyDescent="0.2">
      <c r="A106" s="169">
        <v>29</v>
      </c>
      <c r="B106" s="170" t="s">
        <v>138</v>
      </c>
      <c r="C106" s="180" t="s">
        <v>198</v>
      </c>
      <c r="D106" s="171" t="s">
        <v>108</v>
      </c>
      <c r="E106" s="172">
        <f>1.8*2.15*0.12+14*0.12</f>
        <v>2.1444000000000001</v>
      </c>
      <c r="F106" s="173"/>
      <c r="G106" s="174"/>
      <c r="H106" s="173"/>
      <c r="I106" s="174"/>
      <c r="J106" s="173"/>
      <c r="K106" s="174"/>
      <c r="L106" s="174"/>
      <c r="M106" s="174"/>
      <c r="N106" s="174">
        <v>0</v>
      </c>
      <c r="O106" s="174">
        <f>ROUND(E106*N106,2)</f>
        <v>0</v>
      </c>
      <c r="P106" s="174">
        <v>2.2000000000000002</v>
      </c>
      <c r="Q106" s="174">
        <f>ROUND(E106*P106,2)</f>
        <v>4.72</v>
      </c>
      <c r="R106" s="160">
        <v>13.24</v>
      </c>
      <c r="S106" s="160">
        <f>ROUND(E106*R106,2)</f>
        <v>28.39</v>
      </c>
      <c r="T106" s="160"/>
      <c r="U106" s="160" t="s">
        <v>110</v>
      </c>
      <c r="V106" s="151"/>
      <c r="W106" s="151"/>
      <c r="X106" s="151"/>
      <c r="Y106" s="151"/>
      <c r="Z106" s="151"/>
      <c r="AA106" s="151"/>
      <c r="AB106" s="151"/>
      <c r="AC106" s="151"/>
      <c r="AD106" s="151" t="s">
        <v>111</v>
      </c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</row>
    <row r="107" spans="1:57" outlineLevel="1" x14ac:dyDescent="0.2">
      <c r="A107" s="158"/>
      <c r="B107" s="159"/>
      <c r="C107" s="274"/>
      <c r="D107" s="275"/>
      <c r="E107" s="275"/>
      <c r="F107" s="275"/>
      <c r="G107" s="275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51"/>
      <c r="W107" s="151"/>
      <c r="X107" s="151"/>
      <c r="Y107" s="151"/>
      <c r="Z107" s="151"/>
      <c r="AA107" s="151"/>
      <c r="AB107" s="151"/>
      <c r="AC107" s="151"/>
      <c r="AD107" s="151" t="s">
        <v>113</v>
      </c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</row>
    <row r="108" spans="1:57" outlineLevel="1" x14ac:dyDescent="0.2">
      <c r="A108" s="169">
        <v>30</v>
      </c>
      <c r="B108" s="170" t="s">
        <v>139</v>
      </c>
      <c r="C108" s="180" t="s">
        <v>140</v>
      </c>
      <c r="D108" s="171" t="s">
        <v>116</v>
      </c>
      <c r="E108" s="172">
        <f>14+1.8*2.15</f>
        <v>17.87</v>
      </c>
      <c r="F108" s="173"/>
      <c r="G108" s="174"/>
      <c r="H108" s="173"/>
      <c r="I108" s="174"/>
      <c r="J108" s="173"/>
      <c r="K108" s="174"/>
      <c r="L108" s="174"/>
      <c r="M108" s="174"/>
      <c r="N108" s="174">
        <v>0</v>
      </c>
      <c r="O108" s="174">
        <f>ROUND(E108*N108,2)</f>
        <v>0</v>
      </c>
      <c r="P108" s="174">
        <v>0.02</v>
      </c>
      <c r="Q108" s="174">
        <f>ROUND(E108*P108,2)</f>
        <v>0.36</v>
      </c>
      <c r="R108" s="160">
        <v>0.24</v>
      </c>
      <c r="S108" s="160">
        <f>ROUND(E108*R108,2)</f>
        <v>4.29</v>
      </c>
      <c r="T108" s="160"/>
      <c r="U108" s="160" t="s">
        <v>110</v>
      </c>
      <c r="V108" s="151"/>
      <c r="W108" s="151"/>
      <c r="X108" s="151"/>
      <c r="Y108" s="151"/>
      <c r="Z108" s="151"/>
      <c r="AA108" s="151"/>
      <c r="AB108" s="151"/>
      <c r="AC108" s="151"/>
      <c r="AD108" s="151" t="s">
        <v>111</v>
      </c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</row>
    <row r="109" spans="1:57" outlineLevel="1" x14ac:dyDescent="0.2">
      <c r="A109" s="158"/>
      <c r="B109" s="159"/>
      <c r="C109" s="268" t="s">
        <v>141</v>
      </c>
      <c r="D109" s="269"/>
      <c r="E109" s="269"/>
      <c r="F109" s="269"/>
      <c r="G109" s="269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51"/>
      <c r="W109" s="151"/>
      <c r="X109" s="151"/>
      <c r="Y109" s="151"/>
      <c r="Z109" s="151"/>
      <c r="AA109" s="151"/>
      <c r="AB109" s="151"/>
      <c r="AC109" s="151"/>
      <c r="AD109" s="151" t="s">
        <v>112</v>
      </c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</row>
    <row r="110" spans="1:57" outlineLevel="1" x14ac:dyDescent="0.2">
      <c r="A110" s="158"/>
      <c r="B110" s="159"/>
      <c r="C110" s="270"/>
      <c r="D110" s="271"/>
      <c r="E110" s="271"/>
      <c r="F110" s="271"/>
      <c r="G110" s="271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51"/>
      <c r="W110" s="151"/>
      <c r="X110" s="151"/>
      <c r="Y110" s="151"/>
      <c r="Z110" s="151"/>
      <c r="AA110" s="151"/>
      <c r="AB110" s="151"/>
      <c r="AC110" s="151"/>
      <c r="AD110" s="151" t="s">
        <v>113</v>
      </c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</row>
    <row r="111" spans="1:57" outlineLevel="1" x14ac:dyDescent="0.2">
      <c r="A111" s="169">
        <v>31</v>
      </c>
      <c r="B111" s="170" t="s">
        <v>219</v>
      </c>
      <c r="C111" s="180" t="s">
        <v>220</v>
      </c>
      <c r="D111" s="171" t="s">
        <v>116</v>
      </c>
      <c r="E111" s="172">
        <f>9.4*3</f>
        <v>28.200000000000003</v>
      </c>
      <c r="F111" s="173"/>
      <c r="G111" s="174"/>
      <c r="H111" s="173"/>
      <c r="I111" s="174"/>
      <c r="J111" s="173"/>
      <c r="K111" s="174"/>
      <c r="L111" s="174"/>
      <c r="M111" s="174"/>
      <c r="N111" s="174">
        <v>0</v>
      </c>
      <c r="O111" s="174">
        <f>ROUND(E111*N111,2)</f>
        <v>0</v>
      </c>
      <c r="P111" s="174">
        <v>0.02</v>
      </c>
      <c r="Q111" s="174">
        <f>ROUND(E111*P111,2)</f>
        <v>0.56000000000000005</v>
      </c>
      <c r="R111" s="160"/>
      <c r="S111" s="160"/>
      <c r="T111" s="160"/>
      <c r="U111" s="160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</row>
    <row r="112" spans="1:57" outlineLevel="1" x14ac:dyDescent="0.2">
      <c r="A112" s="158"/>
      <c r="B112" s="159"/>
      <c r="C112" s="184"/>
      <c r="D112" s="177"/>
      <c r="E112" s="177"/>
      <c r="F112" s="177"/>
      <c r="G112" s="177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</row>
    <row r="113" spans="1:57" outlineLevel="1" x14ac:dyDescent="0.2">
      <c r="A113" s="169">
        <v>32</v>
      </c>
      <c r="B113" s="170" t="s">
        <v>142</v>
      </c>
      <c r="C113" s="180" t="s">
        <v>199</v>
      </c>
      <c r="D113" s="171" t="s">
        <v>116</v>
      </c>
      <c r="E113" s="172">
        <v>4</v>
      </c>
      <c r="F113" s="173"/>
      <c r="G113" s="174"/>
      <c r="H113" s="173"/>
      <c r="I113" s="174"/>
      <c r="J113" s="173"/>
      <c r="K113" s="174"/>
      <c r="L113" s="174"/>
      <c r="M113" s="174"/>
      <c r="N113" s="174">
        <v>1.17E-3</v>
      </c>
      <c r="O113" s="174">
        <f>ROUND(E113*N113,2)</f>
        <v>0</v>
      </c>
      <c r="P113" s="174">
        <v>7.5999999999999998E-2</v>
      </c>
      <c r="Q113" s="174">
        <f>ROUND(E113*P113,2)</f>
        <v>0.3</v>
      </c>
      <c r="R113" s="160">
        <v>0.93899999999999995</v>
      </c>
      <c r="S113" s="160">
        <f>ROUND(E113*R113,2)</f>
        <v>3.76</v>
      </c>
      <c r="T113" s="160"/>
      <c r="U113" s="160" t="s">
        <v>110</v>
      </c>
      <c r="V113" s="151"/>
      <c r="W113" s="151"/>
      <c r="X113" s="151"/>
      <c r="Y113" s="151"/>
      <c r="Z113" s="151"/>
      <c r="AA113" s="151"/>
      <c r="AB113" s="151"/>
      <c r="AC113" s="151"/>
      <c r="AD113" s="151" t="s">
        <v>111</v>
      </c>
      <c r="AE113" s="151"/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</row>
    <row r="114" spans="1:57" outlineLevel="1" x14ac:dyDescent="0.2">
      <c r="A114" s="158"/>
      <c r="B114" s="159"/>
      <c r="C114" s="274"/>
      <c r="D114" s="275"/>
      <c r="E114" s="275"/>
      <c r="F114" s="275"/>
      <c r="G114" s="275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51"/>
      <c r="W114" s="151"/>
      <c r="X114" s="151"/>
      <c r="Y114" s="151"/>
      <c r="Z114" s="151"/>
      <c r="AA114" s="151"/>
      <c r="AB114" s="151"/>
      <c r="AC114" s="151"/>
      <c r="AD114" s="151" t="s">
        <v>113</v>
      </c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</row>
    <row r="115" spans="1:57" outlineLevel="1" x14ac:dyDescent="0.2">
      <c r="A115" s="169">
        <v>33</v>
      </c>
      <c r="B115" s="170" t="s">
        <v>143</v>
      </c>
      <c r="C115" s="180" t="s">
        <v>144</v>
      </c>
      <c r="D115" s="171" t="s">
        <v>114</v>
      </c>
      <c r="E115" s="172">
        <v>3</v>
      </c>
      <c r="F115" s="173"/>
      <c r="G115" s="174"/>
      <c r="H115" s="173"/>
      <c r="I115" s="174"/>
      <c r="J115" s="173"/>
      <c r="K115" s="174"/>
      <c r="L115" s="174"/>
      <c r="M115" s="174"/>
      <c r="N115" s="174">
        <v>5.9000000000000003E-4</v>
      </c>
      <c r="O115" s="174">
        <f>ROUND(E115*N115,2)</f>
        <v>0</v>
      </c>
      <c r="P115" s="174">
        <v>3.6999999999999998E-2</v>
      </c>
      <c r="Q115" s="174">
        <f>ROUND(E115*P115,2)</f>
        <v>0.11</v>
      </c>
      <c r="R115" s="160">
        <v>0.443</v>
      </c>
      <c r="S115" s="160">
        <f>ROUND(E115*R115,2)</f>
        <v>1.33</v>
      </c>
      <c r="T115" s="160"/>
      <c r="U115" s="160" t="s">
        <v>110</v>
      </c>
      <c r="V115" s="151"/>
      <c r="W115" s="151"/>
      <c r="X115" s="151"/>
      <c r="Y115" s="151"/>
      <c r="Z115" s="151"/>
      <c r="AA115" s="151"/>
      <c r="AB115" s="151"/>
      <c r="AC115" s="151"/>
      <c r="AD115" s="151" t="s">
        <v>111</v>
      </c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</row>
    <row r="116" spans="1:57" outlineLevel="1" x14ac:dyDescent="0.2">
      <c r="A116" s="158"/>
      <c r="B116" s="159"/>
      <c r="C116" s="268" t="s">
        <v>145</v>
      </c>
      <c r="D116" s="269"/>
      <c r="E116" s="269"/>
      <c r="F116" s="269"/>
      <c r="G116" s="269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51"/>
      <c r="W116" s="151"/>
      <c r="X116" s="151"/>
      <c r="Y116" s="151"/>
      <c r="Z116" s="151"/>
      <c r="AA116" s="151"/>
      <c r="AB116" s="151"/>
      <c r="AC116" s="151"/>
      <c r="AD116" s="151" t="s">
        <v>112</v>
      </c>
      <c r="AE116" s="151"/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</row>
    <row r="117" spans="1:57" outlineLevel="1" x14ac:dyDescent="0.2">
      <c r="A117" s="158"/>
      <c r="B117" s="159"/>
      <c r="C117" s="270"/>
      <c r="D117" s="271"/>
      <c r="E117" s="271"/>
      <c r="F117" s="271"/>
      <c r="G117" s="271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51"/>
      <c r="W117" s="151"/>
      <c r="X117" s="151"/>
      <c r="Y117" s="151"/>
      <c r="Z117" s="151"/>
      <c r="AA117" s="151"/>
      <c r="AB117" s="151"/>
      <c r="AC117" s="151"/>
      <c r="AD117" s="151" t="s">
        <v>113</v>
      </c>
      <c r="AE117" s="151"/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</row>
    <row r="118" spans="1:57" ht="22.5" outlineLevel="1" x14ac:dyDescent="0.2">
      <c r="A118" s="169">
        <v>34</v>
      </c>
      <c r="B118" s="170" t="s">
        <v>146</v>
      </c>
      <c r="C118" s="180" t="s">
        <v>224</v>
      </c>
      <c r="D118" s="171" t="s">
        <v>123</v>
      </c>
      <c r="E118" s="172">
        <v>4</v>
      </c>
      <c r="F118" s="173"/>
      <c r="G118" s="174"/>
      <c r="H118" s="173"/>
      <c r="I118" s="174"/>
      <c r="J118" s="173"/>
      <c r="K118" s="174"/>
      <c r="L118" s="174"/>
      <c r="M118" s="174"/>
      <c r="N118" s="174">
        <v>0</v>
      </c>
      <c r="O118" s="174">
        <f>ROUND(E118*N118,2)</f>
        <v>0</v>
      </c>
      <c r="P118" s="174">
        <v>8.0000000000000002E-3</v>
      </c>
      <c r="Q118" s="174">
        <f>ROUND(E118*P118,2)</f>
        <v>0.03</v>
      </c>
      <c r="R118" s="160">
        <v>0.24299999999999999</v>
      </c>
      <c r="S118" s="160">
        <f>ROUND(E118*R118,2)</f>
        <v>0.97</v>
      </c>
      <c r="T118" s="160"/>
      <c r="U118" s="160" t="s">
        <v>110</v>
      </c>
      <c r="V118" s="151"/>
      <c r="W118" s="151"/>
      <c r="X118" s="151"/>
      <c r="Y118" s="151"/>
      <c r="Z118" s="151"/>
      <c r="AA118" s="151"/>
      <c r="AB118" s="151"/>
      <c r="AC118" s="151"/>
      <c r="AD118" s="151" t="s">
        <v>111</v>
      </c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</row>
    <row r="119" spans="1:57" outlineLevel="1" x14ac:dyDescent="0.2">
      <c r="A119" s="158"/>
      <c r="B119" s="159"/>
      <c r="C119" s="270"/>
      <c r="D119" s="271"/>
      <c r="E119" s="271"/>
      <c r="F119" s="271"/>
      <c r="G119" s="271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51"/>
      <c r="W119" s="151"/>
      <c r="X119" s="151"/>
      <c r="Y119" s="151"/>
      <c r="Z119" s="151"/>
      <c r="AA119" s="151"/>
      <c r="AB119" s="151"/>
      <c r="AC119" s="151"/>
      <c r="AD119" s="151" t="s">
        <v>113</v>
      </c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</row>
    <row r="120" spans="1:57" ht="22.5" outlineLevel="1" x14ac:dyDescent="0.2">
      <c r="A120" s="169">
        <v>35</v>
      </c>
      <c r="B120" s="170" t="s">
        <v>147</v>
      </c>
      <c r="C120" s="180" t="s">
        <v>148</v>
      </c>
      <c r="D120" s="171" t="s">
        <v>114</v>
      </c>
      <c r="E120" s="172">
        <v>26</v>
      </c>
      <c r="F120" s="173"/>
      <c r="G120" s="174"/>
      <c r="H120" s="173"/>
      <c r="I120" s="174"/>
      <c r="J120" s="173"/>
      <c r="K120" s="174"/>
      <c r="L120" s="174"/>
      <c r="M120" s="174"/>
      <c r="N120" s="174">
        <v>4.8999999999999998E-4</v>
      </c>
      <c r="O120" s="174">
        <f>ROUND(E120*N120,2)</f>
        <v>0.01</v>
      </c>
      <c r="P120" s="174">
        <v>1.2999999999999999E-2</v>
      </c>
      <c r="Q120" s="174">
        <f>ROUND(E120*P120,2)</f>
        <v>0.34</v>
      </c>
      <c r="R120" s="160">
        <v>0.30099999999999999</v>
      </c>
      <c r="S120" s="160">
        <f>ROUND(E120*R120,2)</f>
        <v>7.83</v>
      </c>
      <c r="T120" s="160"/>
      <c r="U120" s="160" t="s">
        <v>110</v>
      </c>
      <c r="V120" s="151"/>
      <c r="W120" s="151"/>
      <c r="X120" s="151"/>
      <c r="Y120" s="151"/>
      <c r="Z120" s="151"/>
      <c r="AA120" s="151"/>
      <c r="AB120" s="151"/>
      <c r="AC120" s="151"/>
      <c r="AD120" s="151" t="s">
        <v>111</v>
      </c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</row>
    <row r="121" spans="1:57" outlineLevel="1" x14ac:dyDescent="0.2">
      <c r="A121" s="158"/>
      <c r="B121" s="159"/>
      <c r="C121" s="266" t="s">
        <v>149</v>
      </c>
      <c r="D121" s="267"/>
      <c r="E121" s="267"/>
      <c r="F121" s="267"/>
      <c r="G121" s="267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51"/>
      <c r="W121" s="151"/>
      <c r="X121" s="151"/>
      <c r="Y121" s="151"/>
      <c r="Z121" s="151"/>
      <c r="AA121" s="151"/>
      <c r="AB121" s="151"/>
      <c r="AC121" s="151"/>
      <c r="AD121" s="151" t="s">
        <v>115</v>
      </c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</row>
    <row r="122" spans="1:57" outlineLevel="1" x14ac:dyDescent="0.2">
      <c r="A122" s="158"/>
      <c r="B122" s="159"/>
      <c r="C122" s="270"/>
      <c r="D122" s="271"/>
      <c r="E122" s="271"/>
      <c r="F122" s="271"/>
      <c r="G122" s="271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51"/>
      <c r="W122" s="151"/>
      <c r="X122" s="151"/>
      <c r="Y122" s="151"/>
      <c r="Z122" s="151"/>
      <c r="AA122" s="151"/>
      <c r="AB122" s="151"/>
      <c r="AC122" s="151"/>
      <c r="AD122" s="151" t="s">
        <v>113</v>
      </c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</row>
    <row r="123" spans="1:57" ht="22.5" outlineLevel="1" x14ac:dyDescent="0.2">
      <c r="A123" s="169">
        <v>36</v>
      </c>
      <c r="B123" s="170" t="s">
        <v>150</v>
      </c>
      <c r="C123" s="180" t="s">
        <v>151</v>
      </c>
      <c r="D123" s="171" t="s">
        <v>116</v>
      </c>
      <c r="E123" s="172">
        <f>E74</f>
        <v>60.4</v>
      </c>
      <c r="F123" s="173"/>
      <c r="G123" s="174"/>
      <c r="H123" s="173"/>
      <c r="I123" s="174"/>
      <c r="J123" s="173"/>
      <c r="K123" s="174"/>
      <c r="L123" s="174"/>
      <c r="M123" s="174"/>
      <c r="N123" s="174">
        <v>0</v>
      </c>
      <c r="O123" s="174">
        <f>ROUND(E123*N123,2)</f>
        <v>0</v>
      </c>
      <c r="P123" s="174">
        <v>6.8000000000000005E-2</v>
      </c>
      <c r="Q123" s="174">
        <f>ROUND(E123*P123,2)</f>
        <v>4.1100000000000003</v>
      </c>
      <c r="R123" s="160">
        <v>0.3</v>
      </c>
      <c r="S123" s="160">
        <f>ROUND(E123*R123,2)</f>
        <v>18.12</v>
      </c>
      <c r="T123" s="160"/>
      <c r="U123" s="160" t="s">
        <v>110</v>
      </c>
      <c r="V123" s="151"/>
      <c r="W123" s="151"/>
      <c r="X123" s="151"/>
      <c r="Y123" s="151"/>
      <c r="Z123" s="151"/>
      <c r="AA123" s="151"/>
      <c r="AB123" s="151"/>
      <c r="AC123" s="151"/>
      <c r="AD123" s="151" t="s">
        <v>111</v>
      </c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</row>
    <row r="124" spans="1:57" outlineLevel="1" x14ac:dyDescent="0.2">
      <c r="A124" s="158"/>
      <c r="B124" s="159"/>
      <c r="C124" s="268" t="s">
        <v>152</v>
      </c>
      <c r="D124" s="269"/>
      <c r="E124" s="269"/>
      <c r="F124" s="269"/>
      <c r="G124" s="269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51"/>
      <c r="W124" s="151"/>
      <c r="X124" s="151"/>
      <c r="Y124" s="151"/>
      <c r="Z124" s="151"/>
      <c r="AA124" s="151"/>
      <c r="AB124" s="151"/>
      <c r="AC124" s="151"/>
      <c r="AD124" s="151" t="s">
        <v>112</v>
      </c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</row>
    <row r="125" spans="1:57" outlineLevel="1" x14ac:dyDescent="0.2">
      <c r="A125" s="158"/>
      <c r="B125" s="159"/>
      <c r="C125" s="270"/>
      <c r="D125" s="271"/>
      <c r="E125" s="271"/>
      <c r="F125" s="271"/>
      <c r="G125" s="271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51"/>
      <c r="W125" s="151"/>
      <c r="X125" s="151"/>
      <c r="Y125" s="151"/>
      <c r="Z125" s="151"/>
      <c r="AA125" s="151"/>
      <c r="AB125" s="151"/>
      <c r="AC125" s="151"/>
      <c r="AD125" s="151" t="s">
        <v>113</v>
      </c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</row>
    <row r="126" spans="1:57" x14ac:dyDescent="0.2">
      <c r="A126" s="163" t="s">
        <v>106</v>
      </c>
      <c r="B126" s="164" t="s">
        <v>68</v>
      </c>
      <c r="C126" s="179" t="s">
        <v>69</v>
      </c>
      <c r="D126" s="165"/>
      <c r="E126" s="166"/>
      <c r="F126" s="167"/>
      <c r="G126" s="167">
        <f>SUMIF(AD127:AD128,"&lt;&gt;NOR",G127:G128)</f>
        <v>0</v>
      </c>
      <c r="H126" s="167"/>
      <c r="I126" s="167">
        <f>SUM(I127:I128)</f>
        <v>0</v>
      </c>
      <c r="J126" s="167"/>
      <c r="K126" s="167">
        <f>SUM(K127:K128)</f>
        <v>0</v>
      </c>
      <c r="L126" s="167"/>
      <c r="M126" s="167">
        <f>SUM(M127:M128)</f>
        <v>0</v>
      </c>
      <c r="N126" s="167"/>
      <c r="O126" s="167">
        <f>SUM(O127:O128)</f>
        <v>0</v>
      </c>
      <c r="P126" s="167"/>
      <c r="Q126" s="167">
        <f>SUM(Q127:Q128)</f>
        <v>0</v>
      </c>
      <c r="R126" s="162"/>
      <c r="S126" s="162">
        <f>SUM(S127:S128)</f>
        <v>24.42</v>
      </c>
      <c r="T126" s="162"/>
      <c r="U126" s="162"/>
      <c r="AD126" t="s">
        <v>107</v>
      </c>
    </row>
    <row r="127" spans="1:57" ht="22.5" outlineLevel="1" x14ac:dyDescent="0.2">
      <c r="A127" s="169">
        <v>37</v>
      </c>
      <c r="B127" s="170" t="s">
        <v>156</v>
      </c>
      <c r="C127" s="180" t="s">
        <v>200</v>
      </c>
      <c r="D127" s="171" t="s">
        <v>153</v>
      </c>
      <c r="E127" s="172">
        <v>11.63</v>
      </c>
      <c r="F127" s="173"/>
      <c r="G127" s="174"/>
      <c r="H127" s="173"/>
      <c r="I127" s="174"/>
      <c r="J127" s="173"/>
      <c r="K127" s="174"/>
      <c r="L127" s="174"/>
      <c r="M127" s="174"/>
      <c r="N127" s="174">
        <v>0</v>
      </c>
      <c r="O127" s="174">
        <f>ROUND(E127*N127,2)</f>
        <v>0</v>
      </c>
      <c r="P127" s="174">
        <v>0</v>
      </c>
      <c r="Q127" s="174">
        <f>ROUND(E127*P127,2)</f>
        <v>0</v>
      </c>
      <c r="R127" s="160">
        <v>2.1</v>
      </c>
      <c r="S127" s="160">
        <f>ROUND(E127*R127,2)</f>
        <v>24.42</v>
      </c>
      <c r="T127" s="160"/>
      <c r="U127" s="160" t="s">
        <v>154</v>
      </c>
      <c r="V127" s="151"/>
      <c r="W127" s="151"/>
      <c r="X127" s="151"/>
      <c r="Y127" s="151"/>
      <c r="Z127" s="151"/>
      <c r="AA127" s="151"/>
      <c r="AB127" s="151"/>
      <c r="AC127" s="151"/>
      <c r="AD127" s="151" t="s">
        <v>155</v>
      </c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</row>
    <row r="128" spans="1:57" outlineLevel="1" x14ac:dyDescent="0.2">
      <c r="A128" s="158"/>
      <c r="B128" s="159"/>
      <c r="C128" s="270"/>
      <c r="D128" s="271"/>
      <c r="E128" s="271"/>
      <c r="F128" s="271"/>
      <c r="G128" s="271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51"/>
      <c r="W128" s="151"/>
      <c r="X128" s="151"/>
      <c r="Y128" s="151"/>
      <c r="Z128" s="151"/>
      <c r="AA128" s="151"/>
      <c r="AB128" s="151"/>
      <c r="AC128" s="151"/>
      <c r="AD128" s="151" t="s">
        <v>113</v>
      </c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</row>
    <row r="129" spans="1:57" outlineLevel="1" x14ac:dyDescent="0.2">
      <c r="A129" s="163" t="s">
        <v>106</v>
      </c>
      <c r="B129" s="164" t="s">
        <v>232</v>
      </c>
      <c r="C129" s="179" t="s">
        <v>233</v>
      </c>
      <c r="D129" s="165"/>
      <c r="E129" s="166"/>
      <c r="F129" s="167"/>
      <c r="G129" s="167">
        <f>G130+G132+G134+G136+G138+G140+G142</f>
        <v>0</v>
      </c>
      <c r="H129" s="167"/>
      <c r="I129" s="167">
        <f>SUM(I130:I131)</f>
        <v>0</v>
      </c>
      <c r="J129" s="167"/>
      <c r="K129" s="167">
        <f>SUM(K130:K131)</f>
        <v>0</v>
      </c>
      <c r="L129" s="167"/>
      <c r="M129" s="167">
        <f>M130+M132+M134+M136+M138+M140+M142</f>
        <v>0</v>
      </c>
      <c r="N129" s="167"/>
      <c r="O129" s="167">
        <f>SUM(O130:O131)</f>
        <v>0</v>
      </c>
      <c r="P129" s="167"/>
      <c r="Q129" s="167">
        <f>SUM(Q130:Q131)</f>
        <v>0</v>
      </c>
      <c r="R129" s="160"/>
      <c r="S129" s="160"/>
      <c r="T129" s="160"/>
      <c r="U129" s="160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</row>
    <row r="130" spans="1:57" outlineLevel="1" x14ac:dyDescent="0.2">
      <c r="A130" s="169">
        <v>38</v>
      </c>
      <c r="B130" s="170" t="s">
        <v>234</v>
      </c>
      <c r="C130" s="180" t="s">
        <v>235</v>
      </c>
      <c r="D130" s="171" t="s">
        <v>123</v>
      </c>
      <c r="E130" s="172">
        <v>1</v>
      </c>
      <c r="F130" s="173"/>
      <c r="G130" s="174"/>
      <c r="H130" s="173"/>
      <c r="I130" s="174"/>
      <c r="J130" s="173"/>
      <c r="K130" s="174"/>
      <c r="L130" s="174"/>
      <c r="M130" s="174"/>
      <c r="N130" s="174">
        <v>1.0000000000000001E-5</v>
      </c>
      <c r="O130" s="174">
        <f>ROUND(E130*N130,2)</f>
        <v>0</v>
      </c>
      <c r="P130" s="174">
        <v>0</v>
      </c>
      <c r="Q130" s="174">
        <f>ROUND(E130*P130,2)</f>
        <v>0</v>
      </c>
      <c r="R130" s="160"/>
      <c r="S130" s="160"/>
      <c r="T130" s="160"/>
      <c r="U130" s="160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</row>
    <row r="131" spans="1:57" outlineLevel="1" x14ac:dyDescent="0.2">
      <c r="A131" s="158"/>
      <c r="B131" s="159"/>
      <c r="C131" s="184"/>
      <c r="D131" s="177"/>
      <c r="E131" s="177"/>
      <c r="F131" s="177"/>
      <c r="G131" s="177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</row>
    <row r="132" spans="1:57" outlineLevel="1" x14ac:dyDescent="0.2">
      <c r="A132" s="169">
        <v>39</v>
      </c>
      <c r="B132" s="170" t="s">
        <v>236</v>
      </c>
      <c r="C132" s="180" t="s">
        <v>247</v>
      </c>
      <c r="D132" s="171" t="s">
        <v>123</v>
      </c>
      <c r="E132" s="172">
        <v>1</v>
      </c>
      <c r="F132" s="173"/>
      <c r="G132" s="174"/>
      <c r="H132" s="173"/>
      <c r="I132" s="174"/>
      <c r="J132" s="173"/>
      <c r="K132" s="174"/>
      <c r="L132" s="174"/>
      <c r="M132" s="174"/>
      <c r="N132" s="174">
        <v>1.0000000000000001E-5</v>
      </c>
      <c r="O132" s="174">
        <f>ROUND(E132*N132,2)</f>
        <v>0</v>
      </c>
      <c r="P132" s="174">
        <v>0</v>
      </c>
      <c r="Q132" s="174">
        <f>ROUND(E132*P132,2)</f>
        <v>0</v>
      </c>
      <c r="R132" s="160"/>
      <c r="S132" s="160"/>
      <c r="T132" s="160"/>
      <c r="U132" s="160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</row>
    <row r="133" spans="1:57" outlineLevel="1" x14ac:dyDescent="0.2">
      <c r="A133" s="158"/>
      <c r="B133" s="159"/>
      <c r="C133" s="184"/>
      <c r="D133" s="177"/>
      <c r="E133" s="177"/>
      <c r="F133" s="177"/>
      <c r="G133" s="177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</row>
    <row r="134" spans="1:57" outlineLevel="1" x14ac:dyDescent="0.2">
      <c r="A134" s="169">
        <v>40</v>
      </c>
      <c r="B134" s="170" t="s">
        <v>245</v>
      </c>
      <c r="C134" s="180" t="s">
        <v>246</v>
      </c>
      <c r="D134" s="171" t="s">
        <v>123</v>
      </c>
      <c r="E134" s="172">
        <v>6</v>
      </c>
      <c r="F134" s="173"/>
      <c r="G134" s="174"/>
      <c r="H134" s="173"/>
      <c r="I134" s="174"/>
      <c r="J134" s="173"/>
      <c r="K134" s="174"/>
      <c r="L134" s="174"/>
      <c r="M134" s="174"/>
      <c r="N134" s="174">
        <v>1.0000000000000001E-5</v>
      </c>
      <c r="O134" s="174">
        <f>ROUND(E134*N134,2)</f>
        <v>0</v>
      </c>
      <c r="P134" s="174">
        <v>0</v>
      </c>
      <c r="Q134" s="174">
        <f>ROUND(E134*P134,2)</f>
        <v>0</v>
      </c>
      <c r="R134" s="160"/>
      <c r="S134" s="160"/>
      <c r="T134" s="160"/>
      <c r="U134" s="160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</row>
    <row r="135" spans="1:57" outlineLevel="1" x14ac:dyDescent="0.2">
      <c r="A135" s="158"/>
      <c r="B135" s="159"/>
      <c r="C135" s="184"/>
      <c r="D135" s="177"/>
      <c r="E135" s="177"/>
      <c r="F135" s="177"/>
      <c r="G135" s="177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</row>
    <row r="136" spans="1:57" outlineLevel="1" x14ac:dyDescent="0.2">
      <c r="A136" s="169">
        <v>41</v>
      </c>
      <c r="B136" s="170" t="s">
        <v>237</v>
      </c>
      <c r="C136" s="180" t="s">
        <v>238</v>
      </c>
      <c r="D136" s="171" t="s">
        <v>123</v>
      </c>
      <c r="E136" s="172">
        <v>1</v>
      </c>
      <c r="F136" s="173"/>
      <c r="G136" s="174"/>
      <c r="H136" s="173"/>
      <c r="I136" s="174"/>
      <c r="J136" s="173"/>
      <c r="K136" s="174"/>
      <c r="L136" s="174"/>
      <c r="M136" s="174"/>
      <c r="N136" s="174">
        <v>1.0000000000000001E-5</v>
      </c>
      <c r="O136" s="174">
        <f>ROUND(E136*N136,2)</f>
        <v>0</v>
      </c>
      <c r="P136" s="174">
        <v>0</v>
      </c>
      <c r="Q136" s="174">
        <f>ROUND(E136*P136,2)</f>
        <v>0</v>
      </c>
      <c r="R136" s="160"/>
      <c r="S136" s="160"/>
      <c r="T136" s="160"/>
      <c r="U136" s="160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</row>
    <row r="137" spans="1:57" outlineLevel="1" x14ac:dyDescent="0.2">
      <c r="A137" s="158"/>
      <c r="B137" s="159"/>
      <c r="C137" s="184"/>
      <c r="D137" s="177"/>
      <c r="E137" s="177"/>
      <c r="F137" s="177"/>
      <c r="G137" s="177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</row>
    <row r="138" spans="1:57" outlineLevel="1" x14ac:dyDescent="0.2">
      <c r="A138" s="169">
        <v>42</v>
      </c>
      <c r="B138" s="170" t="s">
        <v>239</v>
      </c>
      <c r="C138" s="180" t="s">
        <v>240</v>
      </c>
      <c r="D138" s="171" t="s">
        <v>123</v>
      </c>
      <c r="E138" s="172">
        <v>1</v>
      </c>
      <c r="F138" s="173"/>
      <c r="G138" s="174"/>
      <c r="H138" s="173"/>
      <c r="I138" s="174"/>
      <c r="J138" s="173"/>
      <c r="K138" s="174"/>
      <c r="L138" s="174"/>
      <c r="M138" s="174"/>
      <c r="N138" s="174">
        <v>1.0000000000000001E-5</v>
      </c>
      <c r="O138" s="174">
        <f>ROUND(E138*N138,2)</f>
        <v>0</v>
      </c>
      <c r="P138" s="174">
        <v>0</v>
      </c>
      <c r="Q138" s="174">
        <f>ROUND(E138*P138,2)</f>
        <v>0</v>
      </c>
      <c r="R138" s="160"/>
      <c r="S138" s="160"/>
      <c r="T138" s="160"/>
      <c r="U138" s="160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</row>
    <row r="139" spans="1:57" outlineLevel="1" x14ac:dyDescent="0.2">
      <c r="A139" s="158"/>
      <c r="B139" s="159"/>
      <c r="C139" s="184"/>
      <c r="D139" s="177"/>
      <c r="E139" s="177"/>
      <c r="F139" s="177"/>
      <c r="G139" s="177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</row>
    <row r="140" spans="1:57" outlineLevel="1" x14ac:dyDescent="0.2">
      <c r="A140" s="169">
        <v>43</v>
      </c>
      <c r="B140" s="170" t="s">
        <v>241</v>
      </c>
      <c r="C140" s="180" t="s">
        <v>244</v>
      </c>
      <c r="D140" s="171" t="s">
        <v>123</v>
      </c>
      <c r="E140" s="172">
        <v>7</v>
      </c>
      <c r="F140" s="173"/>
      <c r="G140" s="174"/>
      <c r="H140" s="173"/>
      <c r="I140" s="174"/>
      <c r="J140" s="173"/>
      <c r="K140" s="174"/>
      <c r="L140" s="174"/>
      <c r="M140" s="174"/>
      <c r="N140" s="174">
        <v>1.0000000000000001E-5</v>
      </c>
      <c r="O140" s="174">
        <f>ROUND(E140*N140,2)</f>
        <v>0</v>
      </c>
      <c r="P140" s="174">
        <v>0</v>
      </c>
      <c r="Q140" s="174">
        <f>ROUND(E140*P140,2)</f>
        <v>0</v>
      </c>
      <c r="R140" s="160"/>
      <c r="S140" s="160"/>
      <c r="T140" s="160"/>
      <c r="U140" s="160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</row>
    <row r="141" spans="1:57" outlineLevel="1" x14ac:dyDescent="0.2">
      <c r="A141" s="158"/>
      <c r="B141" s="159"/>
      <c r="C141" s="184"/>
      <c r="D141" s="177"/>
      <c r="E141" s="177"/>
      <c r="F141" s="177"/>
      <c r="G141" s="177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</row>
    <row r="142" spans="1:57" outlineLevel="1" x14ac:dyDescent="0.2">
      <c r="A142" s="169">
        <v>44</v>
      </c>
      <c r="B142" s="170" t="s">
        <v>242</v>
      </c>
      <c r="C142" s="180" t="s">
        <v>243</v>
      </c>
      <c r="D142" s="171" t="s">
        <v>123</v>
      </c>
      <c r="E142" s="172">
        <v>6</v>
      </c>
      <c r="F142" s="173"/>
      <c r="G142" s="174"/>
      <c r="H142" s="173"/>
      <c r="I142" s="174"/>
      <c r="J142" s="173"/>
      <c r="K142" s="174"/>
      <c r="L142" s="174"/>
      <c r="M142" s="174"/>
      <c r="N142" s="174">
        <v>1.0000000000000001E-5</v>
      </c>
      <c r="O142" s="174">
        <f>ROUND(E142*N142,2)</f>
        <v>0</v>
      </c>
      <c r="P142" s="174">
        <v>0</v>
      </c>
      <c r="Q142" s="174">
        <f>ROUND(E142*P142,2)</f>
        <v>0</v>
      </c>
      <c r="R142" s="160"/>
      <c r="S142" s="160"/>
      <c r="T142" s="160"/>
      <c r="U142" s="160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</row>
    <row r="143" spans="1:57" outlineLevel="1" x14ac:dyDescent="0.2">
      <c r="A143" s="158"/>
      <c r="B143" s="159"/>
      <c r="C143" s="184"/>
      <c r="D143" s="177"/>
      <c r="E143" s="177"/>
      <c r="F143" s="177"/>
      <c r="G143" s="177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</row>
    <row r="144" spans="1:57" x14ac:dyDescent="0.2">
      <c r="A144" s="163" t="s">
        <v>106</v>
      </c>
      <c r="B144" s="164" t="s">
        <v>70</v>
      </c>
      <c r="C144" s="179" t="s">
        <v>71</v>
      </c>
      <c r="D144" s="165"/>
      <c r="E144" s="166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>
        <f>SUM(O145:O147)</f>
        <v>0</v>
      </c>
      <c r="P144" s="167"/>
      <c r="Q144" s="167">
        <f>SUM(Q145:Q147)</f>
        <v>0</v>
      </c>
      <c r="R144" s="162"/>
      <c r="S144" s="162">
        <f>SUM(S145:S147)</f>
        <v>17.48</v>
      </c>
      <c r="T144" s="162"/>
      <c r="U144" s="162"/>
      <c r="AD144" t="s">
        <v>107</v>
      </c>
    </row>
    <row r="145" spans="1:57" outlineLevel="1" x14ac:dyDescent="0.2">
      <c r="A145" s="169">
        <v>45</v>
      </c>
      <c r="B145" s="170" t="s">
        <v>158</v>
      </c>
      <c r="C145" s="180" t="s">
        <v>223</v>
      </c>
      <c r="D145" s="171" t="s">
        <v>116</v>
      </c>
      <c r="E145" s="172">
        <f>14+1.8*2.15</f>
        <v>17.87</v>
      </c>
      <c r="F145" s="173"/>
      <c r="G145" s="174"/>
      <c r="H145" s="173"/>
      <c r="I145" s="174"/>
      <c r="J145" s="173"/>
      <c r="K145" s="174"/>
      <c r="L145" s="174"/>
      <c r="M145" s="174"/>
      <c r="N145" s="174">
        <v>0</v>
      </c>
      <c r="O145" s="174">
        <f>ROUND(E145*N145,2)</f>
        <v>0</v>
      </c>
      <c r="P145" s="174">
        <v>0</v>
      </c>
      <c r="Q145" s="174">
        <f>ROUND(E145*P145,2)</f>
        <v>0</v>
      </c>
      <c r="R145" s="160">
        <v>0.97799999999999998</v>
      </c>
      <c r="S145" s="160">
        <f>ROUND(E145*R145,2)</f>
        <v>17.48</v>
      </c>
      <c r="T145" s="160"/>
      <c r="U145" s="160" t="s">
        <v>110</v>
      </c>
      <c r="V145" s="151"/>
      <c r="W145" s="151"/>
      <c r="X145" s="151"/>
      <c r="Y145" s="151"/>
      <c r="Z145" s="151"/>
      <c r="AA145" s="151"/>
      <c r="AB145" s="151"/>
      <c r="AC145" s="151"/>
      <c r="AD145" s="151" t="s">
        <v>111</v>
      </c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</row>
    <row r="146" spans="1:57" outlineLevel="1" x14ac:dyDescent="0.2">
      <c r="A146" s="158"/>
      <c r="B146" s="159"/>
      <c r="C146" s="268" t="s">
        <v>159</v>
      </c>
      <c r="D146" s="269"/>
      <c r="E146" s="269"/>
      <c r="F146" s="269"/>
      <c r="G146" s="269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51"/>
      <c r="W146" s="151"/>
      <c r="X146" s="151"/>
      <c r="Y146" s="151"/>
      <c r="Z146" s="151"/>
      <c r="AA146" s="151"/>
      <c r="AB146" s="151"/>
      <c r="AC146" s="151"/>
      <c r="AD146" s="151" t="s">
        <v>112</v>
      </c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</row>
    <row r="147" spans="1:57" outlineLevel="1" x14ac:dyDescent="0.2">
      <c r="A147" s="158"/>
      <c r="B147" s="159"/>
      <c r="C147" s="270"/>
      <c r="D147" s="271"/>
      <c r="E147" s="271"/>
      <c r="F147" s="271"/>
      <c r="G147" s="271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51"/>
      <c r="W147" s="151"/>
      <c r="X147" s="151"/>
      <c r="Y147" s="151"/>
      <c r="Z147" s="151"/>
      <c r="AA147" s="151"/>
      <c r="AB147" s="151"/>
      <c r="AC147" s="151"/>
      <c r="AD147" s="151" t="s">
        <v>113</v>
      </c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</row>
    <row r="148" spans="1:57" x14ac:dyDescent="0.2">
      <c r="A148" s="163" t="s">
        <v>106</v>
      </c>
      <c r="B148" s="164" t="s">
        <v>72</v>
      </c>
      <c r="C148" s="179" t="s">
        <v>73</v>
      </c>
      <c r="D148" s="165"/>
      <c r="E148" s="166"/>
      <c r="F148" s="167"/>
      <c r="G148" s="167">
        <f>SUMIF(AD149:AD150,"&lt;&gt;NOR",G149:G150)</f>
        <v>0</v>
      </c>
      <c r="H148" s="167"/>
      <c r="I148" s="167">
        <f>SUM(I149:I150)</f>
        <v>0</v>
      </c>
      <c r="J148" s="167"/>
      <c r="K148" s="167">
        <f>SUM(K149:K150)</f>
        <v>0</v>
      </c>
      <c r="L148" s="167"/>
      <c r="M148" s="167">
        <f>SUM(M149:M150)</f>
        <v>0</v>
      </c>
      <c r="N148" s="167"/>
      <c r="O148" s="167">
        <f>SUM(O149:O150)</f>
        <v>0.23</v>
      </c>
      <c r="P148" s="167"/>
      <c r="Q148" s="167">
        <f>SUM(Q149:Q150)</f>
        <v>0</v>
      </c>
      <c r="R148" s="162"/>
      <c r="S148" s="162">
        <f>SUM(S149:S150)</f>
        <v>59.43</v>
      </c>
      <c r="T148" s="162"/>
      <c r="U148" s="162"/>
      <c r="AD148" t="s">
        <v>107</v>
      </c>
    </row>
    <row r="149" spans="1:57" ht="22.5" outlineLevel="1" x14ac:dyDescent="0.2">
      <c r="A149" s="169">
        <v>46</v>
      </c>
      <c r="B149" s="170" t="s">
        <v>160</v>
      </c>
      <c r="C149" s="180" t="s">
        <v>222</v>
      </c>
      <c r="D149" s="171" t="s">
        <v>116</v>
      </c>
      <c r="E149" s="172">
        <f>E123</f>
        <v>60.4</v>
      </c>
      <c r="F149" s="173"/>
      <c r="G149" s="174"/>
      <c r="H149" s="173"/>
      <c r="I149" s="174"/>
      <c r="J149" s="173"/>
      <c r="K149" s="174"/>
      <c r="L149" s="174"/>
      <c r="M149" s="174"/>
      <c r="N149" s="174">
        <v>3.81E-3</v>
      </c>
      <c r="O149" s="174">
        <f>ROUND(E149*N149,2)</f>
        <v>0.23</v>
      </c>
      <c r="P149" s="174">
        <v>0</v>
      </c>
      <c r="Q149" s="174">
        <f>ROUND(E149*P149,2)</f>
        <v>0</v>
      </c>
      <c r="R149" s="160">
        <v>0.98399999999999999</v>
      </c>
      <c r="S149" s="160">
        <f>ROUND(E149*R149,2)</f>
        <v>59.43</v>
      </c>
      <c r="T149" s="160"/>
      <c r="U149" s="160" t="s">
        <v>110</v>
      </c>
      <c r="V149" s="151"/>
      <c r="W149" s="151"/>
      <c r="X149" s="151"/>
      <c r="Y149" s="151"/>
      <c r="Z149" s="151"/>
      <c r="AA149" s="151"/>
      <c r="AB149" s="151"/>
      <c r="AC149" s="151"/>
      <c r="AD149" s="151" t="s">
        <v>111</v>
      </c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</row>
    <row r="150" spans="1:57" outlineLevel="1" x14ac:dyDescent="0.2">
      <c r="A150" s="158"/>
      <c r="B150" s="159"/>
      <c r="C150" s="274"/>
      <c r="D150" s="275"/>
      <c r="E150" s="275"/>
      <c r="F150" s="275"/>
      <c r="G150" s="275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51"/>
      <c r="W150" s="151"/>
      <c r="X150" s="151"/>
      <c r="Y150" s="151"/>
      <c r="Z150" s="151"/>
      <c r="AA150" s="151"/>
      <c r="AB150" s="151"/>
      <c r="AC150" s="151"/>
      <c r="AD150" s="151" t="s">
        <v>113</v>
      </c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</row>
    <row r="151" spans="1:57" x14ac:dyDescent="0.2">
      <c r="A151" s="163" t="s">
        <v>106</v>
      </c>
      <c r="B151" s="164" t="s">
        <v>74</v>
      </c>
      <c r="C151" s="179" t="s">
        <v>75</v>
      </c>
      <c r="D151" s="165"/>
      <c r="E151" s="166"/>
      <c r="F151" s="167"/>
      <c r="G151" s="167">
        <f>SUMIF(AD152:AD157,"&lt;&gt;NOR",G152:G157)</f>
        <v>0</v>
      </c>
      <c r="H151" s="167"/>
      <c r="I151" s="167">
        <f>SUM(I152:I157)</f>
        <v>0</v>
      </c>
      <c r="J151" s="167"/>
      <c r="K151" s="167">
        <f>SUM(K152:K157)</f>
        <v>0</v>
      </c>
      <c r="L151" s="167"/>
      <c r="M151" s="167">
        <f>SUM(M152:M157)</f>
        <v>0</v>
      </c>
      <c r="N151" s="167"/>
      <c r="O151" s="167">
        <f>SUM(O152:O157)</f>
        <v>0.08</v>
      </c>
      <c r="P151" s="167"/>
      <c r="Q151" s="167">
        <f>SUM(Q152:Q157)</f>
        <v>0</v>
      </c>
      <c r="R151" s="162"/>
      <c r="S151" s="162">
        <f>SUM(S152:S157)</f>
        <v>23.3</v>
      </c>
      <c r="T151" s="162"/>
      <c r="U151" s="162"/>
      <c r="AD151" t="s">
        <v>107</v>
      </c>
    </row>
    <row r="152" spans="1:57" outlineLevel="1" x14ac:dyDescent="0.2">
      <c r="A152" s="169">
        <v>47</v>
      </c>
      <c r="B152" s="170" t="s">
        <v>255</v>
      </c>
      <c r="C152" s="180" t="s">
        <v>161</v>
      </c>
      <c r="D152" s="171" t="s">
        <v>116</v>
      </c>
      <c r="E152" s="172">
        <f>E68</f>
        <v>104.53</v>
      </c>
      <c r="F152" s="173"/>
      <c r="G152" s="174"/>
      <c r="H152" s="173"/>
      <c r="I152" s="174"/>
      <c r="J152" s="173"/>
      <c r="K152" s="174"/>
      <c r="L152" s="174"/>
      <c r="M152" s="174"/>
      <c r="N152" s="174">
        <v>0</v>
      </c>
      <c r="O152" s="174">
        <f>ROUND(E152*N152,2)</f>
        <v>0</v>
      </c>
      <c r="P152" s="174">
        <v>0</v>
      </c>
      <c r="Q152" s="174">
        <f>ROUND(E152*P152,2)</f>
        <v>0</v>
      </c>
      <c r="R152" s="160">
        <v>6.9709999999999994E-2</v>
      </c>
      <c r="S152" s="160">
        <f>ROUND(E152*R152,2)</f>
        <v>7.29</v>
      </c>
      <c r="T152" s="160"/>
      <c r="U152" s="160" t="s">
        <v>110</v>
      </c>
      <c r="V152" s="151"/>
      <c r="W152" s="151"/>
      <c r="X152" s="151"/>
      <c r="Y152" s="151"/>
      <c r="Z152" s="151"/>
      <c r="AA152" s="151"/>
      <c r="AB152" s="151"/>
      <c r="AC152" s="151"/>
      <c r="AD152" s="151" t="s">
        <v>111</v>
      </c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</row>
    <row r="153" spans="1:57" outlineLevel="1" x14ac:dyDescent="0.2">
      <c r="A153" s="158"/>
      <c r="B153" s="159"/>
      <c r="C153" s="274"/>
      <c r="D153" s="275"/>
      <c r="E153" s="275"/>
      <c r="F153" s="275"/>
      <c r="G153" s="275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51"/>
      <c r="W153" s="151"/>
      <c r="X153" s="151"/>
      <c r="Y153" s="151"/>
      <c r="Z153" s="151"/>
      <c r="AA153" s="151"/>
      <c r="AB153" s="151"/>
      <c r="AC153" s="151"/>
      <c r="AD153" s="151" t="s">
        <v>113</v>
      </c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</row>
    <row r="154" spans="1:57" outlineLevel="1" x14ac:dyDescent="0.2">
      <c r="A154" s="169">
        <v>48</v>
      </c>
      <c r="B154" s="170" t="s">
        <v>162</v>
      </c>
      <c r="C154" s="180" t="s">
        <v>163</v>
      </c>
      <c r="D154" s="171" t="s">
        <v>116</v>
      </c>
      <c r="E154" s="172">
        <f>E152+E123</f>
        <v>164.93</v>
      </c>
      <c r="F154" s="173"/>
      <c r="G154" s="174"/>
      <c r="H154" s="173"/>
      <c r="I154" s="174"/>
      <c r="J154" s="173"/>
      <c r="K154" s="174"/>
      <c r="L154" s="174"/>
      <c r="M154" s="174"/>
      <c r="N154" s="174">
        <v>1.7000000000000001E-4</v>
      </c>
      <c r="O154" s="174">
        <f>ROUND(E154*N154,2)</f>
        <v>0.03</v>
      </c>
      <c r="P154" s="174">
        <v>0</v>
      </c>
      <c r="Q154" s="174">
        <f>ROUND(E154*P154,2)</f>
        <v>0</v>
      </c>
      <c r="R154" s="160">
        <v>3.2480000000000002E-2</v>
      </c>
      <c r="S154" s="160">
        <f>ROUND(E154*R154,2)</f>
        <v>5.36</v>
      </c>
      <c r="T154" s="160"/>
      <c r="U154" s="160" t="s">
        <v>110</v>
      </c>
      <c r="V154" s="151"/>
      <c r="W154" s="151"/>
      <c r="X154" s="151"/>
      <c r="Y154" s="151"/>
      <c r="Z154" s="151"/>
      <c r="AA154" s="151"/>
      <c r="AB154" s="151"/>
      <c r="AC154" s="151"/>
      <c r="AD154" s="151" t="s">
        <v>111</v>
      </c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</row>
    <row r="155" spans="1:57" outlineLevel="1" x14ac:dyDescent="0.2">
      <c r="A155" s="158"/>
      <c r="B155" s="159"/>
      <c r="C155" s="274"/>
      <c r="D155" s="275"/>
      <c r="E155" s="275"/>
      <c r="F155" s="275"/>
      <c r="G155" s="275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51"/>
      <c r="W155" s="151"/>
      <c r="X155" s="151"/>
      <c r="Y155" s="151"/>
      <c r="Z155" s="151"/>
      <c r="AA155" s="151"/>
      <c r="AB155" s="151"/>
      <c r="AC155" s="151"/>
      <c r="AD155" s="151" t="s">
        <v>113</v>
      </c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</row>
    <row r="156" spans="1:57" outlineLevel="1" x14ac:dyDescent="0.2">
      <c r="A156" s="169">
        <v>49</v>
      </c>
      <c r="B156" s="170" t="s">
        <v>164</v>
      </c>
      <c r="C156" s="180" t="s">
        <v>165</v>
      </c>
      <c r="D156" s="171" t="s">
        <v>116</v>
      </c>
      <c r="E156" s="172">
        <f>E152</f>
        <v>104.53</v>
      </c>
      <c r="F156" s="173"/>
      <c r="G156" s="174"/>
      <c r="H156" s="173"/>
      <c r="I156" s="174"/>
      <c r="J156" s="173"/>
      <c r="K156" s="174"/>
      <c r="L156" s="174"/>
      <c r="M156" s="174"/>
      <c r="N156" s="174">
        <v>4.6000000000000001E-4</v>
      </c>
      <c r="O156" s="174">
        <f>ROUND(E156*N156,2)</f>
        <v>0.05</v>
      </c>
      <c r="P156" s="174">
        <v>0</v>
      </c>
      <c r="Q156" s="174">
        <f>ROUND(E156*P156,2)</f>
        <v>0</v>
      </c>
      <c r="R156" s="160">
        <v>0.10191</v>
      </c>
      <c r="S156" s="160">
        <f>ROUND(E156*R156,2)</f>
        <v>10.65</v>
      </c>
      <c r="T156" s="160"/>
      <c r="U156" s="160" t="s">
        <v>110</v>
      </c>
      <c r="V156" s="151"/>
      <c r="W156" s="151"/>
      <c r="X156" s="151"/>
      <c r="Y156" s="151"/>
      <c r="Z156" s="151"/>
      <c r="AA156" s="151"/>
      <c r="AB156" s="151"/>
      <c r="AC156" s="151"/>
      <c r="AD156" s="151" t="s">
        <v>111</v>
      </c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1"/>
      <c r="BB156" s="151"/>
      <c r="BC156" s="151"/>
      <c r="BD156" s="151"/>
      <c r="BE156" s="151"/>
    </row>
    <row r="157" spans="1:57" outlineLevel="1" x14ac:dyDescent="0.2">
      <c r="A157" s="158"/>
      <c r="B157" s="159"/>
      <c r="C157" s="274"/>
      <c r="D157" s="275"/>
      <c r="E157" s="275"/>
      <c r="F157" s="275"/>
      <c r="G157" s="275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51"/>
      <c r="W157" s="151"/>
      <c r="X157" s="151"/>
      <c r="Y157" s="151"/>
      <c r="Z157" s="151"/>
      <c r="AA157" s="151"/>
      <c r="AB157" s="151"/>
      <c r="AC157" s="151"/>
      <c r="AD157" s="151" t="s">
        <v>113</v>
      </c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1"/>
      <c r="BB157" s="151"/>
      <c r="BC157" s="151"/>
      <c r="BD157" s="151"/>
      <c r="BE157" s="151"/>
    </row>
    <row r="158" spans="1:57" x14ac:dyDescent="0.2">
      <c r="A158" s="163" t="s">
        <v>106</v>
      </c>
      <c r="B158" s="164" t="s">
        <v>76</v>
      </c>
      <c r="C158" s="179" t="s">
        <v>77</v>
      </c>
      <c r="D158" s="165"/>
      <c r="E158" s="166"/>
      <c r="F158" s="167"/>
      <c r="G158" s="167">
        <f>SUMIF(AD159:AD166,"&lt;&gt;NOR",G159:G166)</f>
        <v>0</v>
      </c>
      <c r="H158" s="167"/>
      <c r="I158" s="167">
        <f>SUM(I159:I166)</f>
        <v>0</v>
      </c>
      <c r="J158" s="167"/>
      <c r="K158" s="167">
        <f>SUM(K159:K166)</f>
        <v>0</v>
      </c>
      <c r="L158" s="167"/>
      <c r="M158" s="167">
        <f>SUM(M159:M166)</f>
        <v>0</v>
      </c>
      <c r="N158" s="167"/>
      <c r="O158" s="167">
        <f>SUM(O159:O166)</f>
        <v>0</v>
      </c>
      <c r="P158" s="167"/>
      <c r="Q158" s="167">
        <f>SUM(Q159:Q166)</f>
        <v>0</v>
      </c>
      <c r="R158" s="162"/>
      <c r="S158" s="162">
        <f>SUM(S159:S166)</f>
        <v>3.7199999999999998</v>
      </c>
      <c r="T158" s="162"/>
      <c r="U158" s="162"/>
      <c r="AD158" t="s">
        <v>107</v>
      </c>
    </row>
    <row r="159" spans="1:57" ht="22.5" outlineLevel="1" x14ac:dyDescent="0.2">
      <c r="A159" s="169">
        <v>50</v>
      </c>
      <c r="B159" s="170" t="s">
        <v>166</v>
      </c>
      <c r="C159" s="180" t="s">
        <v>203</v>
      </c>
      <c r="D159" s="171" t="s">
        <v>123</v>
      </c>
      <c r="E159" s="172">
        <v>6</v>
      </c>
      <c r="F159" s="173"/>
      <c r="G159" s="174"/>
      <c r="H159" s="173"/>
      <c r="I159" s="174"/>
      <c r="J159" s="173"/>
      <c r="K159" s="174"/>
      <c r="L159" s="174"/>
      <c r="M159" s="174"/>
      <c r="N159" s="174">
        <v>1.2E-4</v>
      </c>
      <c r="O159" s="174">
        <f>ROUND(E159*N159,2)</f>
        <v>0</v>
      </c>
      <c r="P159" s="174">
        <v>0</v>
      </c>
      <c r="Q159" s="174">
        <f>ROUND(E159*P159,2)</f>
        <v>0</v>
      </c>
      <c r="R159" s="160">
        <v>0.27400000000000002</v>
      </c>
      <c r="S159" s="160">
        <f>ROUND(E159*R159,2)</f>
        <v>1.64</v>
      </c>
      <c r="T159" s="160"/>
      <c r="U159" s="160" t="s">
        <v>110</v>
      </c>
      <c r="V159" s="151"/>
      <c r="W159" s="151"/>
      <c r="X159" s="151"/>
      <c r="Y159" s="151"/>
      <c r="Z159" s="151"/>
      <c r="AA159" s="151"/>
      <c r="AB159" s="151"/>
      <c r="AC159" s="151"/>
      <c r="AD159" s="151" t="s">
        <v>111</v>
      </c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</row>
    <row r="160" spans="1:57" outlineLevel="1" x14ac:dyDescent="0.2">
      <c r="A160" s="158"/>
      <c r="B160" s="159"/>
      <c r="C160" s="274"/>
      <c r="D160" s="275"/>
      <c r="E160" s="275"/>
      <c r="F160" s="275"/>
      <c r="G160" s="275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51"/>
      <c r="W160" s="151"/>
      <c r="X160" s="151"/>
      <c r="Y160" s="151"/>
      <c r="Z160" s="151"/>
      <c r="AA160" s="151"/>
      <c r="AB160" s="151"/>
      <c r="AC160" s="151"/>
      <c r="AD160" s="151" t="s">
        <v>113</v>
      </c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</row>
    <row r="161" spans="1:57" ht="22.5" outlineLevel="1" x14ac:dyDescent="0.2">
      <c r="A161" s="169">
        <v>51</v>
      </c>
      <c r="B161" s="170" t="s">
        <v>167</v>
      </c>
      <c r="C161" s="180" t="s">
        <v>201</v>
      </c>
      <c r="D161" s="171" t="s">
        <v>123</v>
      </c>
      <c r="E161" s="172">
        <v>5</v>
      </c>
      <c r="F161" s="173"/>
      <c r="G161" s="174"/>
      <c r="H161" s="173"/>
      <c r="I161" s="174"/>
      <c r="J161" s="173"/>
      <c r="K161" s="174"/>
      <c r="L161" s="174"/>
      <c r="M161" s="174"/>
      <c r="N161" s="174">
        <v>0</v>
      </c>
      <c r="O161" s="174">
        <f>ROUND(E161*N161,2)</f>
        <v>0</v>
      </c>
      <c r="P161" s="174">
        <v>0</v>
      </c>
      <c r="Q161" s="174">
        <f>ROUND(E161*P161,2)</f>
        <v>0</v>
      </c>
      <c r="R161" s="160">
        <v>0.4</v>
      </c>
      <c r="S161" s="160">
        <f>ROUND(E161*R161,2)</f>
        <v>2</v>
      </c>
      <c r="T161" s="160"/>
      <c r="U161" s="160" t="s">
        <v>110</v>
      </c>
      <c r="V161" s="151"/>
      <c r="W161" s="151"/>
      <c r="X161" s="151"/>
      <c r="Y161" s="151"/>
      <c r="Z161" s="151"/>
      <c r="AA161" s="151"/>
      <c r="AB161" s="151"/>
      <c r="AC161" s="151"/>
      <c r="AD161" s="151" t="s">
        <v>111</v>
      </c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</row>
    <row r="162" spans="1:57" outlineLevel="1" x14ac:dyDescent="0.2">
      <c r="A162" s="158"/>
      <c r="B162" s="159"/>
      <c r="C162" s="268" t="s">
        <v>168</v>
      </c>
      <c r="D162" s="269"/>
      <c r="E162" s="269"/>
      <c r="F162" s="269"/>
      <c r="G162" s="269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51"/>
      <c r="W162" s="151"/>
      <c r="X162" s="151"/>
      <c r="Y162" s="151"/>
      <c r="Z162" s="151"/>
      <c r="AA162" s="151"/>
      <c r="AB162" s="151"/>
      <c r="AC162" s="151"/>
      <c r="AD162" s="151" t="s">
        <v>112</v>
      </c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</row>
    <row r="163" spans="1:57" outlineLevel="1" x14ac:dyDescent="0.2">
      <c r="A163" s="158"/>
      <c r="B163" s="159"/>
      <c r="C163" s="270"/>
      <c r="D163" s="271"/>
      <c r="E163" s="271"/>
      <c r="F163" s="271"/>
      <c r="G163" s="271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51"/>
      <c r="W163" s="151"/>
      <c r="X163" s="151"/>
      <c r="Y163" s="151"/>
      <c r="Z163" s="151"/>
      <c r="AA163" s="151"/>
      <c r="AB163" s="151"/>
      <c r="AC163" s="151"/>
      <c r="AD163" s="151" t="s">
        <v>113</v>
      </c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</row>
    <row r="164" spans="1:57" outlineLevel="1" x14ac:dyDescent="0.2">
      <c r="A164" s="169">
        <v>52</v>
      </c>
      <c r="B164" s="170" t="s">
        <v>169</v>
      </c>
      <c r="C164" s="180" t="s">
        <v>221</v>
      </c>
      <c r="D164" s="171" t="s">
        <v>157</v>
      </c>
      <c r="E164" s="172">
        <v>1</v>
      </c>
      <c r="F164" s="173"/>
      <c r="G164" s="174"/>
      <c r="H164" s="173"/>
      <c r="I164" s="174"/>
      <c r="J164" s="173"/>
      <c r="K164" s="174"/>
      <c r="L164" s="174"/>
      <c r="M164" s="174"/>
      <c r="N164" s="174">
        <v>0</v>
      </c>
      <c r="O164" s="174">
        <f>ROUND(E164*N164,2)</f>
        <v>0</v>
      </c>
      <c r="P164" s="174">
        <v>0</v>
      </c>
      <c r="Q164" s="174">
        <f>ROUND(E164*P164,2)</f>
        <v>0</v>
      </c>
      <c r="R164" s="160">
        <v>7.7369999999999994E-2</v>
      </c>
      <c r="S164" s="160">
        <f>ROUND(E164*R164,2)</f>
        <v>0.08</v>
      </c>
      <c r="T164" s="160"/>
      <c r="U164" s="160" t="s">
        <v>110</v>
      </c>
      <c r="V164" s="151"/>
      <c r="W164" s="151"/>
      <c r="X164" s="151"/>
      <c r="Y164" s="151"/>
      <c r="Z164" s="151"/>
      <c r="AA164" s="151"/>
      <c r="AB164" s="151"/>
      <c r="AC164" s="151"/>
      <c r="AD164" s="151" t="s">
        <v>111</v>
      </c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</row>
    <row r="165" spans="1:57" outlineLevel="1" x14ac:dyDescent="0.2">
      <c r="A165" s="158"/>
      <c r="B165" s="159"/>
      <c r="C165" s="278" t="s">
        <v>202</v>
      </c>
      <c r="D165" s="278"/>
      <c r="E165" s="278"/>
      <c r="F165" s="278"/>
      <c r="G165" s="278"/>
      <c r="H165" s="161"/>
      <c r="I165" s="160"/>
      <c r="J165" s="161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</row>
    <row r="166" spans="1:57" outlineLevel="1" x14ac:dyDescent="0.2">
      <c r="A166" s="158"/>
      <c r="B166" s="159"/>
      <c r="C166" s="270"/>
      <c r="D166" s="271"/>
      <c r="E166" s="271"/>
      <c r="F166" s="271"/>
      <c r="G166" s="271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51"/>
      <c r="W166" s="151"/>
      <c r="X166" s="151"/>
      <c r="Y166" s="151"/>
      <c r="Z166" s="151"/>
      <c r="AA166" s="151"/>
      <c r="AB166" s="151"/>
      <c r="AC166" s="151"/>
      <c r="AD166" s="151" t="s">
        <v>113</v>
      </c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</row>
    <row r="167" spans="1:57" x14ac:dyDescent="0.2">
      <c r="A167" s="163" t="s">
        <v>106</v>
      </c>
      <c r="B167" s="164" t="s">
        <v>78</v>
      </c>
      <c r="C167" s="179" t="s">
        <v>79</v>
      </c>
      <c r="D167" s="165"/>
      <c r="E167" s="166"/>
      <c r="F167" s="167"/>
      <c r="G167" s="167">
        <f>SUMIF(AD168:AD178,"&lt;&gt;NOR",G168:G178)</f>
        <v>0</v>
      </c>
      <c r="H167" s="167"/>
      <c r="I167" s="167">
        <f>SUM(I168:I178)</f>
        <v>0</v>
      </c>
      <c r="J167" s="167"/>
      <c r="K167" s="167">
        <f>SUM(K168:K178)</f>
        <v>0</v>
      </c>
      <c r="L167" s="167"/>
      <c r="M167" s="167">
        <f>SUM(M168:M178)</f>
        <v>0</v>
      </c>
      <c r="N167" s="167"/>
      <c r="O167" s="167">
        <f>SUM(O168:O178)</f>
        <v>0</v>
      </c>
      <c r="P167" s="167"/>
      <c r="Q167" s="167">
        <f>SUM(Q168:Q178)</f>
        <v>0</v>
      </c>
      <c r="R167" s="162"/>
      <c r="S167" s="162">
        <f>SUM(S168:S178)</f>
        <v>14.82</v>
      </c>
      <c r="T167" s="162"/>
      <c r="U167" s="162"/>
      <c r="AD167" t="s">
        <v>107</v>
      </c>
    </row>
    <row r="168" spans="1:57" outlineLevel="1" x14ac:dyDescent="0.2">
      <c r="A168" s="169">
        <v>53</v>
      </c>
      <c r="B168" s="170" t="s">
        <v>172</v>
      </c>
      <c r="C168" s="180" t="s">
        <v>173</v>
      </c>
      <c r="D168" s="171" t="s">
        <v>153</v>
      </c>
      <c r="E168" s="172">
        <v>11.93</v>
      </c>
      <c r="F168" s="173"/>
      <c r="G168" s="174"/>
      <c r="H168" s="173"/>
      <c r="I168" s="174"/>
      <c r="J168" s="173"/>
      <c r="K168" s="174"/>
      <c r="L168" s="174"/>
      <c r="M168" s="174"/>
      <c r="N168" s="174">
        <v>0</v>
      </c>
      <c r="O168" s="174">
        <f>ROUND(E168*N168,2)</f>
        <v>0</v>
      </c>
      <c r="P168" s="174">
        <v>0</v>
      </c>
      <c r="Q168" s="174">
        <f>ROUND(E168*P168,2)</f>
        <v>0</v>
      </c>
      <c r="R168" s="160">
        <v>0.49</v>
      </c>
      <c r="S168" s="160">
        <f>ROUND(E168*R168,2)</f>
        <v>5.85</v>
      </c>
      <c r="T168" s="160"/>
      <c r="U168" s="160" t="s">
        <v>170</v>
      </c>
      <c r="V168" s="151"/>
      <c r="W168" s="151"/>
      <c r="X168" s="151"/>
      <c r="Y168" s="151"/>
      <c r="Z168" s="151"/>
      <c r="AA168" s="151"/>
      <c r="AB168" s="151"/>
      <c r="AC168" s="151"/>
      <c r="AD168" s="151" t="s">
        <v>171</v>
      </c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</row>
    <row r="169" spans="1:57" outlineLevel="1" x14ac:dyDescent="0.2">
      <c r="A169" s="158"/>
      <c r="B169" s="159"/>
      <c r="C169" s="266" t="s">
        <v>174</v>
      </c>
      <c r="D169" s="267"/>
      <c r="E169" s="267"/>
      <c r="F169" s="267"/>
      <c r="G169" s="267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51"/>
      <c r="W169" s="151"/>
      <c r="X169" s="151"/>
      <c r="Y169" s="151"/>
      <c r="Z169" s="151"/>
      <c r="AA169" s="151"/>
      <c r="AB169" s="151"/>
      <c r="AC169" s="151"/>
      <c r="AD169" s="151" t="s">
        <v>115</v>
      </c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</row>
    <row r="170" spans="1:57" outlineLevel="1" x14ac:dyDescent="0.2">
      <c r="A170" s="158"/>
      <c r="B170" s="159"/>
      <c r="C170" s="270"/>
      <c r="D170" s="271"/>
      <c r="E170" s="271"/>
      <c r="F170" s="271"/>
      <c r="G170" s="271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51"/>
      <c r="W170" s="151"/>
      <c r="X170" s="151"/>
      <c r="Y170" s="151"/>
      <c r="Z170" s="151"/>
      <c r="AA170" s="151"/>
      <c r="AB170" s="151"/>
      <c r="AC170" s="151"/>
      <c r="AD170" s="151" t="s">
        <v>113</v>
      </c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</row>
    <row r="171" spans="1:57" outlineLevel="1" x14ac:dyDescent="0.2">
      <c r="A171" s="169">
        <v>54</v>
      </c>
      <c r="B171" s="170" t="s">
        <v>175</v>
      </c>
      <c r="C171" s="180" t="s">
        <v>176</v>
      </c>
      <c r="D171" s="171" t="s">
        <v>153</v>
      </c>
      <c r="E171" s="172">
        <f>E168*15</f>
        <v>178.95</v>
      </c>
      <c r="F171" s="173"/>
      <c r="G171" s="174"/>
      <c r="H171" s="173"/>
      <c r="I171" s="174"/>
      <c r="J171" s="173"/>
      <c r="K171" s="174"/>
      <c r="L171" s="174"/>
      <c r="M171" s="174"/>
      <c r="N171" s="174">
        <v>0</v>
      </c>
      <c r="O171" s="174">
        <f>ROUND(E171*N171,2)</f>
        <v>0</v>
      </c>
      <c r="P171" s="174">
        <v>0</v>
      </c>
      <c r="Q171" s="174">
        <f>ROUND(E171*P171,2)</f>
        <v>0</v>
      </c>
      <c r="R171" s="160">
        <v>0</v>
      </c>
      <c r="S171" s="160">
        <f>ROUND(E171*R171,2)</f>
        <v>0</v>
      </c>
      <c r="T171" s="160"/>
      <c r="U171" s="160" t="s">
        <v>170</v>
      </c>
      <c r="V171" s="151"/>
      <c r="W171" s="151"/>
      <c r="X171" s="151"/>
      <c r="Y171" s="151"/>
      <c r="Z171" s="151"/>
      <c r="AA171" s="151"/>
      <c r="AB171" s="151"/>
      <c r="AC171" s="151"/>
      <c r="AD171" s="151" t="s">
        <v>171</v>
      </c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</row>
    <row r="172" spans="1:57" outlineLevel="1" x14ac:dyDescent="0.2">
      <c r="A172" s="158"/>
      <c r="B172" s="159"/>
      <c r="C172" s="274"/>
      <c r="D172" s="275"/>
      <c r="E172" s="275"/>
      <c r="F172" s="275"/>
      <c r="G172" s="275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51"/>
      <c r="W172" s="151"/>
      <c r="X172" s="151"/>
      <c r="Y172" s="151"/>
      <c r="Z172" s="151"/>
      <c r="AA172" s="151"/>
      <c r="AB172" s="151"/>
      <c r="AC172" s="151"/>
      <c r="AD172" s="151" t="s">
        <v>113</v>
      </c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</row>
    <row r="173" spans="1:57" ht="22.5" outlineLevel="1" x14ac:dyDescent="0.2">
      <c r="A173" s="169">
        <v>55</v>
      </c>
      <c r="B173" s="170" t="s">
        <v>177</v>
      </c>
      <c r="C173" s="180" t="s">
        <v>178</v>
      </c>
      <c r="D173" s="171" t="s">
        <v>153</v>
      </c>
      <c r="E173" s="172">
        <f>E168</f>
        <v>11.93</v>
      </c>
      <c r="F173" s="173"/>
      <c r="G173" s="174"/>
      <c r="H173" s="173"/>
      <c r="I173" s="174"/>
      <c r="J173" s="173"/>
      <c r="K173" s="174"/>
      <c r="L173" s="174"/>
      <c r="M173" s="174"/>
      <c r="N173" s="174">
        <v>0</v>
      </c>
      <c r="O173" s="174">
        <f>ROUND(E173*N173,2)</f>
        <v>0</v>
      </c>
      <c r="P173" s="174">
        <v>0</v>
      </c>
      <c r="Q173" s="174">
        <f>ROUND(E173*P173,2)</f>
        <v>0</v>
      </c>
      <c r="R173" s="160">
        <v>0</v>
      </c>
      <c r="S173" s="160">
        <f>ROUND(E173*R173,2)</f>
        <v>0</v>
      </c>
      <c r="T173" s="160"/>
      <c r="U173" s="160" t="s">
        <v>170</v>
      </c>
      <c r="V173" s="151"/>
      <c r="W173" s="151"/>
      <c r="X173" s="151"/>
      <c r="Y173" s="151"/>
      <c r="Z173" s="151"/>
      <c r="AA173" s="151"/>
      <c r="AB173" s="151"/>
      <c r="AC173" s="151"/>
      <c r="AD173" s="151" t="s">
        <v>171</v>
      </c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</row>
    <row r="174" spans="1:57" outlineLevel="1" x14ac:dyDescent="0.2">
      <c r="A174" s="158"/>
      <c r="B174" s="159"/>
      <c r="C174" s="274"/>
      <c r="D174" s="275"/>
      <c r="E174" s="275"/>
      <c r="F174" s="275"/>
      <c r="G174" s="275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51"/>
      <c r="W174" s="151"/>
      <c r="X174" s="151"/>
      <c r="Y174" s="151"/>
      <c r="Z174" s="151"/>
      <c r="AA174" s="151"/>
      <c r="AB174" s="151"/>
      <c r="AC174" s="151"/>
      <c r="AD174" s="151" t="s">
        <v>113</v>
      </c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</row>
    <row r="175" spans="1:57" ht="22.5" outlineLevel="1" x14ac:dyDescent="0.2">
      <c r="A175" s="169">
        <v>56</v>
      </c>
      <c r="B175" s="170" t="s">
        <v>179</v>
      </c>
      <c r="C175" s="180" t="s">
        <v>180</v>
      </c>
      <c r="D175" s="171" t="s">
        <v>153</v>
      </c>
      <c r="E175" s="172">
        <f>E168</f>
        <v>11.93</v>
      </c>
      <c r="F175" s="173"/>
      <c r="G175" s="174"/>
      <c r="H175" s="173"/>
      <c r="I175" s="174"/>
      <c r="J175" s="173"/>
      <c r="K175" s="174"/>
      <c r="L175" s="174"/>
      <c r="M175" s="174"/>
      <c r="N175" s="174">
        <v>0</v>
      </c>
      <c r="O175" s="174">
        <f>ROUND(E175*N175,2)</f>
        <v>0</v>
      </c>
      <c r="P175" s="174">
        <v>0</v>
      </c>
      <c r="Q175" s="174">
        <f>ROUND(E175*P175,2)</f>
        <v>0</v>
      </c>
      <c r="R175" s="160">
        <v>0.752</v>
      </c>
      <c r="S175" s="160">
        <f>ROUND(E175*R175,2)</f>
        <v>8.9700000000000006</v>
      </c>
      <c r="T175" s="160"/>
      <c r="U175" s="160" t="s">
        <v>170</v>
      </c>
      <c r="V175" s="151"/>
      <c r="W175" s="151"/>
      <c r="X175" s="151"/>
      <c r="Y175" s="151"/>
      <c r="Z175" s="151"/>
      <c r="AA175" s="151"/>
      <c r="AB175" s="151"/>
      <c r="AC175" s="151"/>
      <c r="AD175" s="151" t="s">
        <v>171</v>
      </c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</row>
    <row r="176" spans="1:57" outlineLevel="1" x14ac:dyDescent="0.2">
      <c r="A176" s="158"/>
      <c r="B176" s="159"/>
      <c r="C176" s="268" t="s">
        <v>181</v>
      </c>
      <c r="D176" s="269"/>
      <c r="E176" s="269"/>
      <c r="F176" s="269"/>
      <c r="G176" s="269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51"/>
      <c r="W176" s="151"/>
      <c r="X176" s="151"/>
      <c r="Y176" s="151"/>
      <c r="Z176" s="151"/>
      <c r="AA176" s="151"/>
      <c r="AB176" s="151"/>
      <c r="AC176" s="151"/>
      <c r="AD176" s="151" t="s">
        <v>112</v>
      </c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76" t="str">
        <f>C176</f>
        <v>nebo vybouraných hmot nošením nebo přehazováním k místu nakládky přístupnému normálním dopravním prostředkům do 10 m,</v>
      </c>
      <c r="AY176" s="151"/>
      <c r="AZ176" s="151"/>
      <c r="BA176" s="151"/>
      <c r="BB176" s="151"/>
      <c r="BC176" s="151"/>
      <c r="BD176" s="151"/>
      <c r="BE176" s="151"/>
    </row>
    <row r="177" spans="1:57" ht="22.5" outlineLevel="1" x14ac:dyDescent="0.2">
      <c r="A177" s="158"/>
      <c r="B177" s="159"/>
      <c r="C177" s="272" t="s">
        <v>182</v>
      </c>
      <c r="D177" s="273"/>
      <c r="E177" s="273"/>
      <c r="F177" s="273"/>
      <c r="G177" s="273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51"/>
      <c r="W177" s="151"/>
      <c r="X177" s="151"/>
      <c r="Y177" s="151"/>
      <c r="Z177" s="151"/>
      <c r="AA177" s="151"/>
      <c r="AB177" s="151"/>
      <c r="AC177" s="151"/>
      <c r="AD177" s="151" t="s">
        <v>115</v>
      </c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76" t="str">
        <f>C177</f>
        <v>S naložením suti nebo vybouraných hmot do dopravního prostředku a na jejich vyložením, popřípadě přeložením na normální dopravní prostředek.</v>
      </c>
      <c r="AY177" s="151"/>
      <c r="AZ177" s="151"/>
      <c r="BA177" s="151"/>
      <c r="BB177" s="151"/>
      <c r="BC177" s="151"/>
      <c r="BD177" s="151"/>
      <c r="BE177" s="151"/>
    </row>
    <row r="178" spans="1:57" outlineLevel="1" x14ac:dyDescent="0.2">
      <c r="A178" s="158"/>
      <c r="B178" s="159"/>
      <c r="C178" s="270"/>
      <c r="D178" s="271"/>
      <c r="E178" s="271"/>
      <c r="F178" s="271"/>
      <c r="G178" s="271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51"/>
      <c r="W178" s="151"/>
      <c r="X178" s="151"/>
      <c r="Y178" s="151"/>
      <c r="Z178" s="151"/>
      <c r="AA178" s="151"/>
      <c r="AB178" s="151"/>
      <c r="AC178" s="151"/>
      <c r="AD178" s="151" t="s">
        <v>113</v>
      </c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</row>
    <row r="179" spans="1:57" outlineLevel="1" x14ac:dyDescent="0.2">
      <c r="A179" s="163" t="s">
        <v>106</v>
      </c>
      <c r="B179" s="164" t="s">
        <v>81</v>
      </c>
      <c r="C179" s="179" t="s">
        <v>26</v>
      </c>
      <c r="D179" s="165"/>
      <c r="E179" s="166"/>
      <c r="F179" s="167"/>
      <c r="G179" s="167">
        <f>G180+G183+G186</f>
        <v>0</v>
      </c>
      <c r="H179" s="167"/>
      <c r="I179" s="167">
        <f>SUM(I186:I188)</f>
        <v>0</v>
      </c>
      <c r="J179" s="167"/>
      <c r="K179" s="167">
        <f>SUM(K186:K188)</f>
        <v>0</v>
      </c>
      <c r="L179" s="167"/>
      <c r="M179" s="167">
        <f>M180+M183+M186</f>
        <v>0</v>
      </c>
      <c r="N179" s="167"/>
      <c r="O179" s="167">
        <f>SUM(O186:O188)</f>
        <v>0</v>
      </c>
      <c r="P179" s="167"/>
      <c r="Q179" s="167">
        <f>SUM(Q186:Q188)</f>
        <v>0</v>
      </c>
      <c r="R179" s="160"/>
      <c r="S179" s="160"/>
      <c r="T179" s="160"/>
      <c r="U179" s="16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</row>
    <row r="180" spans="1:57" outlineLevel="1" x14ac:dyDescent="0.2">
      <c r="A180" s="169">
        <v>57</v>
      </c>
      <c r="B180" s="170" t="s">
        <v>248</v>
      </c>
      <c r="C180" s="180" t="s">
        <v>249</v>
      </c>
      <c r="D180" s="171" t="s">
        <v>250</v>
      </c>
      <c r="E180" s="172">
        <v>1</v>
      </c>
      <c r="F180" s="173"/>
      <c r="G180" s="174"/>
      <c r="H180" s="173"/>
      <c r="I180" s="174"/>
      <c r="J180" s="173"/>
      <c r="K180" s="174"/>
      <c r="L180" s="174"/>
      <c r="M180" s="174"/>
      <c r="N180" s="174">
        <v>0</v>
      </c>
      <c r="O180" s="174">
        <f>ROUND(E180*N180,2)</f>
        <v>0</v>
      </c>
      <c r="P180" s="174">
        <v>0</v>
      </c>
      <c r="Q180" s="174">
        <f>ROUND(E180*P180,2)</f>
        <v>0</v>
      </c>
      <c r="R180" s="160"/>
      <c r="S180" s="160"/>
      <c r="T180" s="160"/>
      <c r="U180" s="160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</row>
    <row r="181" spans="1:57" outlineLevel="1" x14ac:dyDescent="0.2">
      <c r="A181" s="158"/>
      <c r="B181" s="159"/>
      <c r="C181" s="266" t="s">
        <v>251</v>
      </c>
      <c r="D181" s="267"/>
      <c r="E181" s="267"/>
      <c r="F181" s="267"/>
      <c r="G181" s="267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</row>
    <row r="182" spans="1:57" outlineLevel="1" x14ac:dyDescent="0.2">
      <c r="A182" s="158"/>
      <c r="B182" s="159"/>
      <c r="C182" s="270"/>
      <c r="D182" s="271"/>
      <c r="E182" s="271"/>
      <c r="F182" s="271"/>
      <c r="G182" s="271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</row>
    <row r="183" spans="1:57" outlineLevel="1" x14ac:dyDescent="0.2">
      <c r="A183" s="169">
        <v>58</v>
      </c>
      <c r="B183" s="170" t="s">
        <v>290</v>
      </c>
      <c r="C183" s="180" t="s">
        <v>288</v>
      </c>
      <c r="D183" s="171" t="s">
        <v>250</v>
      </c>
      <c r="E183" s="191">
        <v>1</v>
      </c>
      <c r="F183" s="192"/>
      <c r="G183" s="174"/>
      <c r="H183" s="193"/>
      <c r="I183" s="194"/>
      <c r="J183" s="193"/>
      <c r="K183" s="194"/>
      <c r="L183" s="191"/>
      <c r="M183" s="174"/>
      <c r="N183" s="160"/>
      <c r="O183" s="160"/>
      <c r="P183" s="160"/>
      <c r="Q183" s="160"/>
      <c r="R183" s="175" t="s">
        <v>109</v>
      </c>
      <c r="S183" s="160"/>
      <c r="T183" s="160"/>
      <c r="U183" s="160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</row>
    <row r="184" spans="1:57" outlineLevel="1" x14ac:dyDescent="0.2">
      <c r="A184" s="158"/>
      <c r="B184" s="159"/>
      <c r="C184" s="266" t="s">
        <v>289</v>
      </c>
      <c r="D184" s="267"/>
      <c r="E184" s="267"/>
      <c r="F184" s="267"/>
      <c r="G184" s="267"/>
      <c r="H184" s="195"/>
      <c r="I184" s="196"/>
      <c r="J184" s="195"/>
      <c r="K184" s="196"/>
      <c r="L184" s="197"/>
      <c r="M184" s="198"/>
      <c r="N184" s="160"/>
      <c r="O184" s="160"/>
      <c r="P184" s="160"/>
      <c r="Q184" s="160"/>
      <c r="R184" s="160"/>
      <c r="S184" s="160"/>
      <c r="T184" s="160"/>
      <c r="U184" s="160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</row>
    <row r="185" spans="1:57" outlineLevel="1" x14ac:dyDescent="0.2">
      <c r="A185" s="158"/>
      <c r="B185" s="159"/>
      <c r="C185" s="184"/>
      <c r="D185" s="177"/>
      <c r="E185" s="177"/>
      <c r="F185" s="177"/>
      <c r="G185" s="177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</row>
    <row r="186" spans="1:57" outlineLevel="1" x14ac:dyDescent="0.2">
      <c r="A186" s="169">
        <v>59</v>
      </c>
      <c r="B186" s="170" t="s">
        <v>252</v>
      </c>
      <c r="C186" s="180" t="s">
        <v>253</v>
      </c>
      <c r="D186" s="171" t="s">
        <v>250</v>
      </c>
      <c r="E186" s="172">
        <v>1</v>
      </c>
      <c r="F186" s="173"/>
      <c r="G186" s="174"/>
      <c r="H186" s="173"/>
      <c r="I186" s="174"/>
      <c r="J186" s="173"/>
      <c r="K186" s="174"/>
      <c r="L186" s="174"/>
      <c r="M186" s="174"/>
      <c r="N186" s="174">
        <v>0</v>
      </c>
      <c r="O186" s="174">
        <f>ROUND(E186*N186,2)</f>
        <v>0</v>
      </c>
      <c r="P186" s="174">
        <v>0</v>
      </c>
      <c r="Q186" s="174">
        <f>ROUND(E186*P186,2)</f>
        <v>0</v>
      </c>
      <c r="R186" s="160"/>
      <c r="S186" s="160"/>
      <c r="T186" s="160"/>
      <c r="U186" s="160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</row>
    <row r="187" spans="1:57" ht="22.15" customHeight="1" outlineLevel="1" x14ac:dyDescent="0.2">
      <c r="A187" s="158"/>
      <c r="B187" s="159"/>
      <c r="C187" s="266" t="s">
        <v>254</v>
      </c>
      <c r="D187" s="267"/>
      <c r="E187" s="267"/>
      <c r="F187" s="267"/>
      <c r="G187" s="267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</row>
    <row r="188" spans="1:57" outlineLevel="1" x14ac:dyDescent="0.2">
      <c r="A188" s="158"/>
      <c r="B188" s="159"/>
      <c r="C188" s="270"/>
      <c r="D188" s="271"/>
      <c r="E188" s="271"/>
      <c r="F188" s="271"/>
      <c r="G188" s="271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</row>
    <row r="189" spans="1:57" x14ac:dyDescent="0.2">
      <c r="A189" s="3"/>
      <c r="B189" s="4"/>
      <c r="C189" s="181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AB189">
        <v>15</v>
      </c>
      <c r="AC189">
        <v>21</v>
      </c>
      <c r="AD189" t="s">
        <v>96</v>
      </c>
    </row>
    <row r="190" spans="1:57" x14ac:dyDescent="0.2">
      <c r="A190" s="154"/>
      <c r="B190" s="155" t="s">
        <v>28</v>
      </c>
      <c r="C190" s="182"/>
      <c r="D190" s="156"/>
      <c r="E190" s="157"/>
      <c r="F190" s="157"/>
      <c r="G190" s="178">
        <f>G29+G46+G62+G80+G86+G89+G102+G105+G126+G129+G144+G148+G151+G158+G167+G179+G8+G59</f>
        <v>0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AB190">
        <f>SUMIF(L7:L178,AB189,G7:G178)</f>
        <v>0</v>
      </c>
      <c r="AC190">
        <f>SUMIF(L7:L178,AC189,G7:G178)</f>
        <v>0</v>
      </c>
      <c r="AD190" t="s">
        <v>183</v>
      </c>
    </row>
    <row r="191" spans="1:57" x14ac:dyDescent="0.2">
      <c r="C191" s="183"/>
      <c r="D191" s="10"/>
      <c r="AD191" t="s">
        <v>184</v>
      </c>
    </row>
    <row r="192" spans="1:57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</sheetData>
  <mergeCells count="93">
    <mergeCell ref="C54:G54"/>
    <mergeCell ref="C146:G146"/>
    <mergeCell ref="C147:G147"/>
    <mergeCell ref="C150:G150"/>
    <mergeCell ref="C57:G57"/>
    <mergeCell ref="C55:G55"/>
    <mergeCell ref="C58:G58"/>
    <mergeCell ref="C61:G61"/>
    <mergeCell ref="C114:G114"/>
    <mergeCell ref="C25:G25"/>
    <mergeCell ref="C26:G26"/>
    <mergeCell ref="C28:G28"/>
    <mergeCell ref="C31:G31"/>
    <mergeCell ref="C32:G32"/>
    <mergeCell ref="C35:G35"/>
    <mergeCell ref="C37:G37"/>
    <mergeCell ref="C38:G38"/>
    <mergeCell ref="C188:G188"/>
    <mergeCell ref="C153:G153"/>
    <mergeCell ref="C155:G155"/>
    <mergeCell ref="C174:G174"/>
    <mergeCell ref="C176:G176"/>
    <mergeCell ref="C177:G177"/>
    <mergeCell ref="C178:G178"/>
    <mergeCell ref="C169:G169"/>
    <mergeCell ref="C170:G170"/>
    <mergeCell ref="C172:G172"/>
    <mergeCell ref="C157:G157"/>
    <mergeCell ref="C162:G162"/>
    <mergeCell ref="C184:G184"/>
    <mergeCell ref="C187:G187"/>
    <mergeCell ref="C124:G124"/>
    <mergeCell ref="C125:G125"/>
    <mergeCell ref="C128:G128"/>
    <mergeCell ref="C116:G116"/>
    <mergeCell ref="C117:G117"/>
    <mergeCell ref="C119:G119"/>
    <mergeCell ref="C121:G121"/>
    <mergeCell ref="C122:G122"/>
    <mergeCell ref="C160:G160"/>
    <mergeCell ref="C181:G181"/>
    <mergeCell ref="C182:G182"/>
    <mergeCell ref="C163:G163"/>
    <mergeCell ref="C166:G166"/>
    <mergeCell ref="C165:G165"/>
    <mergeCell ref="C104:G104"/>
    <mergeCell ref="C107:G107"/>
    <mergeCell ref="C109:G109"/>
    <mergeCell ref="C110:G110"/>
    <mergeCell ref="C82:G82"/>
    <mergeCell ref="C83:G83"/>
    <mergeCell ref="C85:G85"/>
    <mergeCell ref="C91:G91"/>
    <mergeCell ref="C92:G92"/>
    <mergeCell ref="C94:G94"/>
    <mergeCell ref="C95:G95"/>
    <mergeCell ref="C101:G101"/>
    <mergeCell ref="C100:G100"/>
    <mergeCell ref="C97:G97"/>
    <mergeCell ref="C64:G64"/>
    <mergeCell ref="C65:G65"/>
    <mergeCell ref="C67:G67"/>
    <mergeCell ref="C69:G69"/>
    <mergeCell ref="C70:G70"/>
    <mergeCell ref="C71:G71"/>
    <mergeCell ref="C78:G78"/>
    <mergeCell ref="C77:G77"/>
    <mergeCell ref="C76:G76"/>
    <mergeCell ref="C75:G75"/>
    <mergeCell ref="C48:G48"/>
    <mergeCell ref="C49:G49"/>
    <mergeCell ref="C51:G51"/>
    <mergeCell ref="C52:G52"/>
    <mergeCell ref="C42:G42"/>
    <mergeCell ref="C43:G43"/>
    <mergeCell ref="C44:G44"/>
    <mergeCell ref="C45:G45"/>
    <mergeCell ref="A1:G1"/>
    <mergeCell ref="C2:G2"/>
    <mergeCell ref="C3:G3"/>
    <mergeCell ref="C4:G4"/>
    <mergeCell ref="C41:G41"/>
    <mergeCell ref="C10:G10"/>
    <mergeCell ref="C11:G11"/>
    <mergeCell ref="C13:G13"/>
    <mergeCell ref="C14:G14"/>
    <mergeCell ref="C16:G16"/>
    <mergeCell ref="C17:G17"/>
    <mergeCell ref="C19:G19"/>
    <mergeCell ref="C20:G20"/>
    <mergeCell ref="C22:G22"/>
    <mergeCell ref="C23:G23"/>
    <mergeCell ref="C34:G34"/>
  </mergeCells>
  <pageMargins left="0.59055118110236204" right="0.196850393700787" top="0.78740157499999996" bottom="0.78740157499999996" header="0.3" footer="0.3"/>
  <pageSetup paperSize="9" scale="88" fitToHeight="0" orientation="landscape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SO 01 210162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210162 Pol'!Názvy_tisku</vt:lpstr>
      <vt:lpstr>oadresa</vt:lpstr>
      <vt:lpstr>Stavba!Objednatel</vt:lpstr>
      <vt:lpstr>Stavba!Objekt</vt:lpstr>
      <vt:lpstr>'SO 01 210162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</dc:creator>
  <cp:lastModifiedBy>Horák</cp:lastModifiedBy>
  <cp:lastPrinted>2021-09-24T13:32:44Z</cp:lastPrinted>
  <dcterms:created xsi:type="dcterms:W3CDTF">2009-04-08T07:15:50Z</dcterms:created>
  <dcterms:modified xsi:type="dcterms:W3CDTF">2023-03-06T14:04:14Z</dcterms:modified>
</cp:coreProperties>
</file>